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abinet.usask.ca\work$\abf948\Desktop\NSERC USRA\"/>
    </mc:Choice>
  </mc:AlternateContent>
  <xr:revisionPtr revIDLastSave="0" documentId="13_ncr:1_{980FA4BF-1136-4A9E-8A1C-86647F6E1C00}"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1" l="1"/>
  <c r="B16" i="1"/>
  <c r="B15" i="1"/>
  <c r="B13" i="1"/>
  <c r="B12" i="1"/>
  <c r="B11" i="1"/>
  <c r="H23" i="1"/>
  <c r="F23" i="1" s="1"/>
  <c r="K23" i="1"/>
  <c r="D24" i="1" l="1"/>
  <c r="F7" i="1"/>
  <c r="C19" i="1" s="1"/>
  <c r="D19" i="1" s="1"/>
  <c r="C23" i="1" l="1"/>
  <c r="C17" i="1"/>
  <c r="C16" i="1"/>
  <c r="C15" i="1"/>
  <c r="C13" i="1"/>
  <c r="C12" i="1"/>
  <c r="C11" i="1"/>
  <c r="B24" i="1" l="1"/>
  <c r="F20" i="1"/>
  <c r="H20" i="1" s="1"/>
  <c r="J20" i="1" s="1"/>
  <c r="K20" i="1" s="1"/>
  <c r="D11" i="1"/>
  <c r="F11" i="1" s="1"/>
  <c r="H11" i="1" s="1"/>
  <c r="J11" i="1" s="1"/>
  <c r="K11" i="1" s="1"/>
  <c r="D12" i="1"/>
  <c r="F12" i="1" s="1"/>
  <c r="H12" i="1" s="1"/>
  <c r="J12" i="1" s="1"/>
  <c r="K12" i="1" s="1"/>
  <c r="D13" i="1"/>
  <c r="F13" i="1" s="1"/>
  <c r="H13" i="1" s="1"/>
  <c r="J13" i="1" s="1"/>
  <c r="K13" i="1" s="1"/>
  <c r="D15" i="1"/>
  <c r="F15" i="1" s="1"/>
  <c r="H15" i="1" s="1"/>
  <c r="J15" i="1" s="1"/>
  <c r="K15" i="1" s="1"/>
  <c r="D16" i="1"/>
  <c r="F16" i="1" s="1"/>
  <c r="H16" i="1" s="1"/>
  <c r="J16" i="1" s="1"/>
  <c r="K16" i="1" s="1"/>
  <c r="D17" i="1"/>
  <c r="F17" i="1" s="1"/>
  <c r="H17" i="1" s="1"/>
  <c r="J17" i="1" s="1"/>
  <c r="K17" i="1" s="1"/>
</calcChain>
</file>

<file path=xl/sharedStrings.xml><?xml version="1.0" encoding="utf-8"?>
<sst xmlns="http://schemas.openxmlformats.org/spreadsheetml/2006/main" count="25" uniqueCount="25">
  <si>
    <t>Non-union pay rate</t>
  </si>
  <si>
    <t>Band 1</t>
  </si>
  <si>
    <t>Entry</t>
  </si>
  <si>
    <t>Mid</t>
  </si>
  <si>
    <t>Max</t>
  </si>
  <si>
    <t>Benefits percentage (CPP/EI/WC/Vac)</t>
  </si>
  <si>
    <t>CPP</t>
  </si>
  <si>
    <t>EI</t>
  </si>
  <si>
    <t>WC</t>
  </si>
  <si>
    <t>Vacation</t>
  </si>
  <si>
    <t>Rate of pay</t>
  </si>
  <si>
    <t>Benefits %</t>
  </si>
  <si>
    <t>Rate of pay + benefits</t>
  </si>
  <si>
    <t>Hrs/wk</t>
  </si>
  <si>
    <t>Salary/
benefits cost per week</t>
  </si>
  <si>
    <t># of weeks</t>
  </si>
  <si>
    <t>Total required</t>
  </si>
  <si>
    <t>USRA amount</t>
  </si>
  <si>
    <t>Supplement
amount</t>
  </si>
  <si>
    <t>Supplement %</t>
  </si>
  <si>
    <t>Calculators</t>
  </si>
  <si>
    <t>37.5 hrs/wk for 14 weeks</t>
  </si>
  <si>
    <t>37.5 hrs /week for 16 weeks</t>
  </si>
  <si>
    <r>
      <rPr>
        <b/>
        <sz val="10"/>
        <color theme="1"/>
        <rFont val="Calibri"/>
        <family val="2"/>
      </rPr>
      <t>Calculator #1:</t>
    </r>
    <r>
      <rPr>
        <sz val="10"/>
        <color theme="1"/>
        <rFont val="Calibri"/>
        <family val="2"/>
      </rPr>
      <t xml:space="preserve"> Use this calculator if you know what rate you want to pay each student. Enter the rate of pay in the blue box to determine how much cash you need for the Supplement Amount. The calculator is set for a 16 week project. You can change the # of weeks to 14 weeks to calculate the amount for a 14 week project. </t>
    </r>
  </si>
  <si>
    <r>
      <rPr>
        <b/>
        <sz val="10"/>
        <color theme="1"/>
        <rFont val="Calibri"/>
        <family val="2"/>
      </rPr>
      <t>Calculator #2:</t>
    </r>
    <r>
      <rPr>
        <sz val="10"/>
        <color theme="1"/>
        <rFont val="Calibri"/>
        <family val="2"/>
      </rPr>
      <t xml:space="preserve"> Use this calculator if you know how much funding you have available for the supplemental amount. Enter available Supplemental funds (per student) in the blue box to determine the appropriate rate of pay per student. Rate must be higher than the minimum entry wage of $14.00. Rate of pay will cells will be red if they are below the minimum. The calculator is set for a 16 week project. You can change the # of weeks to 14 weeks to calculate the amount for a 14 week project.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</si>
</sst>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5" x14ac:knownFonts="1">
    <font>
      <sz val="11"/>
      <color theme="1"/>
      <name val="Calibri"/>
      <family val="2"/>
    </font>
    <font>
      <sz val="10"/>
      <color theme="1"/>
      <name val="Calibri"/>
      <family val="2"/>
    </font>
    <font>
      <b/>
      <sz val="10"/>
      <color theme="1"/>
      <name val="Calibri"/>
      <family val="2"/>
    </font>
    <font>
      <sz val="11"/>
      <color theme="1"/>
      <name val="Segoe UI"/>
      <family val="2"/>
    </font>
    <font>
      <b/>
      <sz val="36"/>
      <color theme="1"/>
      <name val="Calibri"/>
      <family val="2"/>
    </font>
  </fonts>
  <fills count="3">
    <fill>
      <patternFill patternType="none"/>
    </fill>
    <fill>
      <patternFill patternType="gray125"/>
    </fill>
    <fill>
      <patternFill patternType="solid">
        <fgColor rgb="FF00B0F0"/>
        <bgColor indexed="64"/>
      </patternFill>
    </fill>
  </fills>
  <borders count="17">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center" vertical="center"/>
    </xf>
    <xf numFmtId="0" fontId="1" fillId="0" borderId="1" xfId="0" applyFont="1" applyBorder="1" applyAlignment="1">
      <alignment horizontal="center" vertical="center"/>
    </xf>
    <xf numFmtId="164" fontId="1" fillId="0" borderId="0" xfId="0" applyNumberFormat="1" applyFont="1" applyAlignment="1">
      <alignment horizontal="center" vertical="center"/>
    </xf>
    <xf numFmtId="10" fontId="1"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164" fontId="1" fillId="0" borderId="3" xfId="0" applyNumberFormat="1" applyFont="1" applyBorder="1" applyAlignment="1">
      <alignment horizontal="center" vertical="center"/>
    </xf>
    <xf numFmtId="0" fontId="1" fillId="0" borderId="3" xfId="0" applyFont="1" applyBorder="1" applyAlignment="1">
      <alignment horizontal="center" vertical="center"/>
    </xf>
    <xf numFmtId="10" fontId="1" fillId="0" borderId="4" xfId="0" applyNumberFormat="1" applyFont="1" applyBorder="1" applyAlignment="1">
      <alignment horizontal="center" vertical="center"/>
    </xf>
    <xf numFmtId="10" fontId="1" fillId="0" borderId="6" xfId="0" applyNumberFormat="1" applyFont="1" applyBorder="1" applyAlignment="1">
      <alignment horizontal="center" vertical="center"/>
    </xf>
    <xf numFmtId="164" fontId="1" fillId="0" borderId="8" xfId="0" applyNumberFormat="1" applyFont="1" applyBorder="1" applyAlignment="1">
      <alignment horizontal="center" vertical="center"/>
    </xf>
    <xf numFmtId="0" fontId="1" fillId="0" borderId="8" xfId="0" applyFont="1" applyBorder="1" applyAlignment="1">
      <alignment horizontal="center" vertical="center"/>
    </xf>
    <xf numFmtId="10" fontId="1" fillId="0" borderId="9" xfId="0" applyNumberFormat="1" applyFont="1" applyBorder="1" applyAlignment="1">
      <alignment horizontal="center" vertical="center"/>
    </xf>
    <xf numFmtId="0" fontId="1" fillId="0" borderId="11" xfId="0" applyFont="1" applyBorder="1" applyAlignment="1">
      <alignment horizontal="center" vertical="center"/>
    </xf>
    <xf numFmtId="164" fontId="1" fillId="0" borderId="11" xfId="0" applyNumberFormat="1" applyFont="1" applyBorder="1" applyAlignment="1">
      <alignment horizontal="center" vertical="center"/>
    </xf>
    <xf numFmtId="10" fontId="1" fillId="0" borderId="12" xfId="0" applyNumberFormat="1" applyFont="1" applyBorder="1" applyAlignment="1">
      <alignment horizontal="center" vertical="center"/>
    </xf>
    <xf numFmtId="10" fontId="1" fillId="0" borderId="14" xfId="0" applyNumberFormat="1" applyFont="1" applyBorder="1" applyAlignment="1">
      <alignment horizontal="center" vertical="center"/>
    </xf>
    <xf numFmtId="164" fontId="1" fillId="0" borderId="1" xfId="0" applyNumberFormat="1" applyFont="1" applyBorder="1" applyAlignment="1">
      <alignment horizontal="center" vertical="center"/>
    </xf>
    <xf numFmtId="10" fontId="1" fillId="0" borderId="16" xfId="0" applyNumberFormat="1" applyFont="1" applyBorder="1" applyAlignment="1">
      <alignment horizontal="center" vertical="center"/>
    </xf>
    <xf numFmtId="0" fontId="3" fillId="0" borderId="0" xfId="0" applyFont="1" applyAlignment="1">
      <alignment vertical="center"/>
    </xf>
    <xf numFmtId="165" fontId="1" fillId="0" borderId="0" xfId="0" applyNumberFormat="1" applyFont="1" applyAlignment="1">
      <alignment horizontal="center" vertical="center"/>
    </xf>
    <xf numFmtId="165" fontId="1" fillId="0" borderId="3" xfId="0" applyNumberFormat="1" applyFont="1" applyBorder="1" applyAlignment="1">
      <alignment horizontal="center" vertical="center"/>
    </xf>
    <xf numFmtId="165" fontId="1" fillId="0" borderId="8"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0" xfId="0" applyNumberFormat="1" applyFont="1" applyAlignment="1">
      <alignment horizontal="center" vertical="center"/>
    </xf>
    <xf numFmtId="164" fontId="2" fillId="0" borderId="1" xfId="0" applyNumberFormat="1" applyFont="1" applyBorder="1" applyAlignment="1">
      <alignment horizontal="center" vertical="center"/>
    </xf>
    <xf numFmtId="0" fontId="1" fillId="0" borderId="0" xfId="0" applyFont="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0" xfId="0" applyFont="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 xfId="0" applyFont="1" applyBorder="1" applyAlignment="1">
      <alignment horizontal="left" vertical="center" wrapText="1"/>
    </xf>
    <xf numFmtId="0" fontId="1" fillId="0" borderId="16" xfId="0" applyFont="1" applyBorder="1" applyAlignment="1">
      <alignment horizontal="left" vertical="center" wrapText="1"/>
    </xf>
    <xf numFmtId="0" fontId="1" fillId="0" borderId="1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165" fontId="1" fillId="0" borderId="11" xfId="0" applyNumberFormat="1" applyFont="1" applyBorder="1" applyAlignment="1">
      <alignment horizontal="center" vertical="center"/>
    </xf>
    <xf numFmtId="165" fontId="1" fillId="0" borderId="0" xfId="0" applyNumberFormat="1" applyFont="1" applyAlignment="1">
      <alignment horizontal="center" vertical="center"/>
    </xf>
    <xf numFmtId="165" fontId="1" fillId="0" borderId="1" xfId="0" applyNumberFormat="1" applyFont="1" applyBorder="1" applyAlignment="1">
      <alignment horizontal="center"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164" fontId="1" fillId="0" borderId="11" xfId="0" applyNumberFormat="1" applyFont="1" applyBorder="1" applyAlignment="1">
      <alignment horizontal="center" vertical="center"/>
    </xf>
    <xf numFmtId="164" fontId="1" fillId="0" borderId="0" xfId="0" applyNumberFormat="1" applyFont="1" applyAlignment="1">
      <alignment horizontal="center" vertical="center"/>
    </xf>
    <xf numFmtId="164" fontId="1" fillId="0" borderId="1" xfId="0" applyNumberFormat="1" applyFont="1" applyBorder="1" applyAlignment="1">
      <alignment horizontal="center" vertical="center"/>
    </xf>
    <xf numFmtId="164" fontId="1" fillId="2" borderId="11" xfId="0" applyNumberFormat="1" applyFont="1" applyFill="1" applyBorder="1" applyAlignment="1">
      <alignment horizontal="center" vertical="center"/>
    </xf>
    <xf numFmtId="164" fontId="1" fillId="2" borderId="0" xfId="0" applyNumberFormat="1" applyFont="1" applyFill="1" applyAlignment="1">
      <alignment horizontal="center" vertical="center"/>
    </xf>
    <xf numFmtId="164" fontId="1" fillId="2" borderId="1" xfId="0" applyNumberFormat="1" applyFont="1" applyFill="1" applyBorder="1" applyAlignment="1">
      <alignment horizontal="center" vertical="center"/>
    </xf>
    <xf numFmtId="0" fontId="4" fillId="0" borderId="11" xfId="0" applyFont="1" applyBorder="1" applyAlignment="1">
      <alignment horizontal="center" vertical="center" textRotation="90" wrapText="1"/>
    </xf>
    <xf numFmtId="0" fontId="4" fillId="0" borderId="0" xfId="0" applyFont="1" applyAlignment="1">
      <alignment horizontal="center" vertical="center" textRotation="90" wrapText="1"/>
    </xf>
    <xf numFmtId="0" fontId="4" fillId="0" borderId="1" xfId="0" applyFont="1" applyBorder="1" applyAlignment="1">
      <alignment horizontal="center" vertical="center" textRotation="90" wrapText="1"/>
    </xf>
    <xf numFmtId="10" fontId="1" fillId="0" borderId="12" xfId="0" applyNumberFormat="1" applyFont="1" applyBorder="1" applyAlignment="1">
      <alignment horizontal="center" vertical="center"/>
    </xf>
    <xf numFmtId="10" fontId="1" fillId="0" borderId="14" xfId="0" applyNumberFormat="1" applyFont="1" applyBorder="1" applyAlignment="1">
      <alignment horizontal="center" vertical="center"/>
    </xf>
    <xf numFmtId="10" fontId="1" fillId="0" borderId="16" xfId="0" applyNumberFormat="1" applyFont="1" applyBorder="1" applyAlignment="1">
      <alignment horizontal="center" vertical="center"/>
    </xf>
  </cellXfs>
  <cellStyles count="1">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tabSelected="1" zoomScaleNormal="100" workbookViewId="0">
      <pane xSplit="1" ySplit="9" topLeftCell="B10" activePane="bottomRight" state="frozen"/>
      <selection pane="topRight" activeCell="B1" sqref="B1"/>
      <selection pane="bottomLeft" activeCell="A8" sqref="A8"/>
      <selection pane="bottomRight" activeCell="B19" sqref="B19:B21"/>
    </sheetView>
  </sheetViews>
  <sheetFormatPr defaultColWidth="9.1796875" defaultRowHeight="13" x14ac:dyDescent="0.35"/>
  <cols>
    <col min="1" max="1" width="9.1796875" style="27"/>
    <col min="2" max="11" width="14.26953125" style="1" customWidth="1"/>
    <col min="12" max="13" width="12.81640625" style="1" customWidth="1"/>
    <col min="14" max="16384" width="9.1796875" style="1"/>
  </cols>
  <sheetData>
    <row r="1" spans="1:11" ht="18.75" customHeight="1" x14ac:dyDescent="0.35">
      <c r="B1" s="38" t="s">
        <v>0</v>
      </c>
      <c r="C1" s="38"/>
      <c r="D1" s="38"/>
      <c r="E1" s="38"/>
    </row>
    <row r="2" spans="1:11" ht="18.75" customHeight="1" x14ac:dyDescent="0.35">
      <c r="B2" s="1" t="s">
        <v>1</v>
      </c>
      <c r="C2" s="2" t="s">
        <v>2</v>
      </c>
      <c r="D2" s="2" t="s">
        <v>3</v>
      </c>
      <c r="E2" s="2" t="s">
        <v>4</v>
      </c>
      <c r="H2" s="20"/>
    </row>
    <row r="3" spans="1:11" ht="18.75" customHeight="1" x14ac:dyDescent="0.35">
      <c r="C3" s="3">
        <v>14</v>
      </c>
      <c r="D3" s="3">
        <v>15.48</v>
      </c>
      <c r="E3" s="3">
        <v>16.96</v>
      </c>
    </row>
    <row r="4" spans="1:11" ht="18.75" customHeight="1" x14ac:dyDescent="0.35"/>
    <row r="5" spans="1:11" ht="18.75" customHeight="1" x14ac:dyDescent="0.35">
      <c r="B5" s="38" t="s">
        <v>5</v>
      </c>
      <c r="C5" s="38"/>
      <c r="D5" s="38"/>
      <c r="E5" s="38"/>
      <c r="H5" s="3"/>
    </row>
    <row r="6" spans="1:11" ht="18.75" customHeight="1" x14ac:dyDescent="0.35">
      <c r="B6" s="2" t="s">
        <v>6</v>
      </c>
      <c r="C6" s="2" t="s">
        <v>7</v>
      </c>
      <c r="D6" s="2" t="s">
        <v>8</v>
      </c>
      <c r="E6" s="2" t="s">
        <v>9</v>
      </c>
      <c r="F6" s="4"/>
      <c r="H6" s="3"/>
    </row>
    <row r="7" spans="1:11" ht="18.75" customHeight="1" x14ac:dyDescent="0.35">
      <c r="B7" s="4">
        <v>5.9499999999999997E-2</v>
      </c>
      <c r="C7" s="4">
        <v>2.282E-2</v>
      </c>
      <c r="D7" s="4">
        <v>4.3E-3</v>
      </c>
      <c r="E7" s="21">
        <v>5.7689999999999998E-2</v>
      </c>
      <c r="F7" s="21">
        <f>SUM(B7:E7)</f>
        <v>0.14430999999999999</v>
      </c>
      <c r="H7" s="3"/>
    </row>
    <row r="9" spans="1:11" s="5" customFormat="1" ht="56.25" customHeight="1" x14ac:dyDescent="0.35">
      <c r="A9" s="6"/>
      <c r="B9" s="6" t="s">
        <v>10</v>
      </c>
      <c r="C9" s="6" t="s">
        <v>11</v>
      </c>
      <c r="D9" s="6" t="s">
        <v>12</v>
      </c>
      <c r="E9" s="6" t="s">
        <v>13</v>
      </c>
      <c r="F9" s="6" t="s">
        <v>14</v>
      </c>
      <c r="G9" s="6" t="s">
        <v>15</v>
      </c>
      <c r="H9" s="6" t="s">
        <v>16</v>
      </c>
      <c r="I9" s="6" t="s">
        <v>17</v>
      </c>
      <c r="J9" s="6" t="s">
        <v>18</v>
      </c>
      <c r="K9" s="6" t="s">
        <v>19</v>
      </c>
    </row>
    <row r="10" spans="1:11" ht="13.5" thickBot="1" x14ac:dyDescent="0.4">
      <c r="B10" s="3"/>
      <c r="C10" s="21"/>
      <c r="D10" s="3"/>
      <c r="F10" s="3"/>
      <c r="H10" s="3"/>
      <c r="I10" s="3"/>
      <c r="J10" s="3"/>
      <c r="K10" s="4"/>
    </row>
    <row r="11" spans="1:11" ht="30" customHeight="1" x14ac:dyDescent="0.35">
      <c r="A11" s="43" t="s">
        <v>21</v>
      </c>
      <c r="B11" s="7">
        <f>$C$3</f>
        <v>14</v>
      </c>
      <c r="C11" s="22">
        <f>F7</f>
        <v>0.14430999999999999</v>
      </c>
      <c r="D11" s="7">
        <f t="shared" ref="D11:D17" si="0">SUM(B11)+SUM(B11*C11)</f>
        <v>16.020340000000001</v>
      </c>
      <c r="E11" s="8">
        <v>37.5</v>
      </c>
      <c r="F11" s="7">
        <f t="shared" ref="F11:F17" si="1">SUM(D11*E11)</f>
        <v>600.76274999999998</v>
      </c>
      <c r="G11" s="8">
        <v>14</v>
      </c>
      <c r="H11" s="7">
        <f t="shared" ref="H11:H17" si="2">SUM(F11*G11)</f>
        <v>8410.6785</v>
      </c>
      <c r="I11" s="7">
        <v>6000</v>
      </c>
      <c r="J11" s="7">
        <f t="shared" ref="J11:J17" si="3">SUM(H11-I11)</f>
        <v>2410.6785</v>
      </c>
      <c r="K11" s="9">
        <f t="shared" ref="K11:K17" si="4">SUM(J11/I11)</f>
        <v>0.40177974999999999</v>
      </c>
    </row>
    <row r="12" spans="1:11" ht="30" customHeight="1" x14ac:dyDescent="0.35">
      <c r="A12" s="44"/>
      <c r="B12" s="3">
        <f>$D$3</f>
        <v>15.48</v>
      </c>
      <c r="C12" s="21">
        <f>F7</f>
        <v>0.14430999999999999</v>
      </c>
      <c r="D12" s="3">
        <f t="shared" si="0"/>
        <v>17.713918800000002</v>
      </c>
      <c r="E12" s="1">
        <v>37.5</v>
      </c>
      <c r="F12" s="3">
        <f t="shared" si="1"/>
        <v>664.27195500000005</v>
      </c>
      <c r="G12" s="1">
        <v>14</v>
      </c>
      <c r="H12" s="3">
        <f t="shared" si="2"/>
        <v>9299.8073700000004</v>
      </c>
      <c r="I12" s="3">
        <v>6000</v>
      </c>
      <c r="J12" s="3">
        <f t="shared" si="3"/>
        <v>3299.8073700000004</v>
      </c>
      <c r="K12" s="10">
        <f t="shared" si="4"/>
        <v>0.5499678950000001</v>
      </c>
    </row>
    <row r="13" spans="1:11" ht="30" customHeight="1" thickBot="1" x14ac:dyDescent="0.4">
      <c r="A13" s="45"/>
      <c r="B13" s="11">
        <f>$E$3</f>
        <v>16.96</v>
      </c>
      <c r="C13" s="23">
        <f>F7</f>
        <v>0.14430999999999999</v>
      </c>
      <c r="D13" s="11">
        <f t="shared" si="0"/>
        <v>19.407497599999999</v>
      </c>
      <c r="E13" s="12">
        <v>37.5</v>
      </c>
      <c r="F13" s="11">
        <f t="shared" si="1"/>
        <v>727.78116</v>
      </c>
      <c r="G13" s="12">
        <v>14</v>
      </c>
      <c r="H13" s="11">
        <f t="shared" si="2"/>
        <v>10188.936239999999</v>
      </c>
      <c r="I13" s="11">
        <v>6000</v>
      </c>
      <c r="J13" s="11">
        <f t="shared" si="3"/>
        <v>4188.9362399999991</v>
      </c>
      <c r="K13" s="13">
        <f t="shared" si="4"/>
        <v>0.69815603999999987</v>
      </c>
    </row>
    <row r="14" spans="1:11" ht="13.5" thickBot="1" x14ac:dyDescent="0.4">
      <c r="B14" s="3"/>
      <c r="C14" s="21"/>
      <c r="D14" s="3"/>
      <c r="F14" s="3"/>
      <c r="H14" s="3"/>
      <c r="I14" s="3"/>
      <c r="J14" s="3"/>
      <c r="K14" s="4"/>
    </row>
    <row r="15" spans="1:11" ht="30" customHeight="1" x14ac:dyDescent="0.35">
      <c r="A15" s="43" t="s">
        <v>22</v>
      </c>
      <c r="B15" s="7">
        <f>$C$3</f>
        <v>14</v>
      </c>
      <c r="C15" s="22">
        <f>F7</f>
        <v>0.14430999999999999</v>
      </c>
      <c r="D15" s="7">
        <f t="shared" si="0"/>
        <v>16.020340000000001</v>
      </c>
      <c r="E15" s="8">
        <v>37.5</v>
      </c>
      <c r="F15" s="7">
        <f t="shared" si="1"/>
        <v>600.76274999999998</v>
      </c>
      <c r="G15" s="8">
        <v>16</v>
      </c>
      <c r="H15" s="7">
        <f t="shared" si="2"/>
        <v>9612.2039999999997</v>
      </c>
      <c r="I15" s="7">
        <v>6000</v>
      </c>
      <c r="J15" s="7">
        <f t="shared" si="3"/>
        <v>3612.2039999999997</v>
      </c>
      <c r="K15" s="9">
        <f t="shared" si="4"/>
        <v>0.60203399999999996</v>
      </c>
    </row>
    <row r="16" spans="1:11" ht="30" customHeight="1" x14ac:dyDescent="0.35">
      <c r="A16" s="44"/>
      <c r="B16" s="3">
        <f>$D$3</f>
        <v>15.48</v>
      </c>
      <c r="C16" s="21">
        <f>F7</f>
        <v>0.14430999999999999</v>
      </c>
      <c r="D16" s="3">
        <f t="shared" si="0"/>
        <v>17.713918800000002</v>
      </c>
      <c r="E16" s="1">
        <v>37.5</v>
      </c>
      <c r="F16" s="3">
        <f t="shared" si="1"/>
        <v>664.27195500000005</v>
      </c>
      <c r="G16" s="1">
        <v>16</v>
      </c>
      <c r="H16" s="3">
        <f t="shared" si="2"/>
        <v>10628.351280000001</v>
      </c>
      <c r="I16" s="3">
        <v>6000</v>
      </c>
      <c r="J16" s="3">
        <f t="shared" si="3"/>
        <v>4628.3512800000008</v>
      </c>
      <c r="K16" s="10">
        <f t="shared" si="4"/>
        <v>0.77139188000000014</v>
      </c>
    </row>
    <row r="17" spans="1:17" ht="30" customHeight="1" thickBot="1" x14ac:dyDescent="0.4">
      <c r="A17" s="45"/>
      <c r="B17" s="11">
        <f>$E$3</f>
        <v>16.96</v>
      </c>
      <c r="C17" s="23">
        <f>F7</f>
        <v>0.14430999999999999</v>
      </c>
      <c r="D17" s="11">
        <f t="shared" si="0"/>
        <v>19.407497599999999</v>
      </c>
      <c r="E17" s="12">
        <v>37.5</v>
      </c>
      <c r="F17" s="11">
        <f t="shared" si="1"/>
        <v>727.78116</v>
      </c>
      <c r="G17" s="12">
        <v>16</v>
      </c>
      <c r="H17" s="11">
        <f t="shared" si="2"/>
        <v>11644.49856</v>
      </c>
      <c r="I17" s="11">
        <v>6000</v>
      </c>
      <c r="J17" s="11">
        <f t="shared" si="3"/>
        <v>5644.49856</v>
      </c>
      <c r="K17" s="13">
        <f t="shared" si="4"/>
        <v>0.94074975999999999</v>
      </c>
    </row>
    <row r="18" spans="1:17" x14ac:dyDescent="0.35">
      <c r="C18" s="21"/>
    </row>
    <row r="19" spans="1:17" ht="30" customHeight="1" x14ac:dyDescent="0.35">
      <c r="A19" s="52" t="s">
        <v>20</v>
      </c>
      <c r="B19" s="49"/>
      <c r="C19" s="40">
        <f>F7</f>
        <v>0.14430999999999999</v>
      </c>
      <c r="D19" s="46">
        <f>SUM(B19)+SUM(B19*C19)</f>
        <v>0</v>
      </c>
      <c r="E19" s="14"/>
      <c r="F19" s="15"/>
      <c r="G19" s="37">
        <v>16</v>
      </c>
      <c r="H19" s="15"/>
      <c r="I19" s="46">
        <v>6000</v>
      </c>
      <c r="J19" s="24"/>
      <c r="K19" s="16"/>
      <c r="L19" s="28" t="s">
        <v>23</v>
      </c>
      <c r="M19" s="29"/>
      <c r="N19" s="29"/>
      <c r="O19" s="29"/>
      <c r="P19" s="29"/>
      <c r="Q19" s="30"/>
    </row>
    <row r="20" spans="1:17" ht="30" customHeight="1" x14ac:dyDescent="0.35">
      <c r="A20" s="53"/>
      <c r="B20" s="50"/>
      <c r="C20" s="41"/>
      <c r="D20" s="47"/>
      <c r="E20" s="1">
        <v>37.5</v>
      </c>
      <c r="F20" s="3">
        <f>SUM($D$19*E20)</f>
        <v>0</v>
      </c>
      <c r="G20" s="38"/>
      <c r="H20" s="3">
        <f>SUM(F20*$G$19)</f>
        <v>0</v>
      </c>
      <c r="I20" s="47"/>
      <c r="J20" s="25">
        <f>SUM(H20-$I$19)</f>
        <v>-6000</v>
      </c>
      <c r="K20" s="17">
        <f>SUM(J20/$I$19)</f>
        <v>-1</v>
      </c>
      <c r="L20" s="31"/>
      <c r="M20" s="32"/>
      <c r="N20" s="32"/>
      <c r="O20" s="32"/>
      <c r="P20" s="32"/>
      <c r="Q20" s="33"/>
    </row>
    <row r="21" spans="1:17" ht="30" customHeight="1" x14ac:dyDescent="0.35">
      <c r="A21" s="53"/>
      <c r="B21" s="51"/>
      <c r="C21" s="42"/>
      <c r="D21" s="48"/>
      <c r="E21" s="2"/>
      <c r="F21" s="18"/>
      <c r="G21" s="39"/>
      <c r="H21" s="18"/>
      <c r="I21" s="48"/>
      <c r="J21" s="26"/>
      <c r="K21" s="19"/>
      <c r="L21" s="34"/>
      <c r="M21" s="35"/>
      <c r="N21" s="35"/>
      <c r="O21" s="35"/>
      <c r="P21" s="35"/>
      <c r="Q21" s="36"/>
    </row>
    <row r="22" spans="1:17" x14ac:dyDescent="0.35">
      <c r="A22" s="53"/>
    </row>
    <row r="23" spans="1:17" ht="30" customHeight="1" x14ac:dyDescent="0.35">
      <c r="A23" s="53"/>
      <c r="B23" s="24"/>
      <c r="C23" s="40">
        <f>F7</f>
        <v>0.14430999999999999</v>
      </c>
      <c r="D23" s="15"/>
      <c r="E23" s="14"/>
      <c r="F23" s="46">
        <f>SUM(H23/G23)</f>
        <v>375</v>
      </c>
      <c r="G23" s="37">
        <v>16</v>
      </c>
      <c r="H23" s="46">
        <f>SUM(I23+J23)</f>
        <v>6000</v>
      </c>
      <c r="I23" s="46">
        <v>6000</v>
      </c>
      <c r="J23" s="49"/>
      <c r="K23" s="55">
        <f>SUM(J23/I23)</f>
        <v>0</v>
      </c>
      <c r="L23" s="28" t="s">
        <v>24</v>
      </c>
      <c r="M23" s="29"/>
      <c r="N23" s="29"/>
      <c r="O23" s="29"/>
      <c r="P23" s="29"/>
      <c r="Q23" s="30"/>
    </row>
    <row r="24" spans="1:17" ht="30" customHeight="1" x14ac:dyDescent="0.35">
      <c r="A24" s="53"/>
      <c r="B24" s="25">
        <f t="shared" ref="B24:B25" si="5">SUM(D24)/(1+$C$23)</f>
        <v>8.7388906852164183</v>
      </c>
      <c r="C24" s="41"/>
      <c r="D24" s="3">
        <f t="shared" ref="D24:D25" si="6">SUM($F$23/E24)</f>
        <v>10</v>
      </c>
      <c r="E24" s="1">
        <v>37.5</v>
      </c>
      <c r="F24" s="47"/>
      <c r="G24" s="38"/>
      <c r="H24" s="47"/>
      <c r="I24" s="47"/>
      <c r="J24" s="50"/>
      <c r="K24" s="56"/>
      <c r="L24" s="31"/>
      <c r="M24" s="32"/>
      <c r="N24" s="32"/>
      <c r="O24" s="32"/>
      <c r="P24" s="32"/>
      <c r="Q24" s="33"/>
    </row>
    <row r="25" spans="1:17" ht="30" customHeight="1" x14ac:dyDescent="0.35">
      <c r="A25" s="54"/>
      <c r="B25" s="26"/>
      <c r="C25" s="42"/>
      <c r="D25" s="18"/>
      <c r="E25" s="2"/>
      <c r="F25" s="48"/>
      <c r="G25" s="39"/>
      <c r="H25" s="48"/>
      <c r="I25" s="48"/>
      <c r="J25" s="51"/>
      <c r="K25" s="57"/>
      <c r="L25" s="34"/>
      <c r="M25" s="35"/>
      <c r="N25" s="35"/>
      <c r="O25" s="35"/>
      <c r="P25" s="35"/>
      <c r="Q25" s="36"/>
    </row>
  </sheetData>
  <mergeCells count="19">
    <mergeCell ref="B1:E1"/>
    <mergeCell ref="B5:E5"/>
    <mergeCell ref="K23:K25"/>
    <mergeCell ref="H23:H25"/>
    <mergeCell ref="F23:F25"/>
    <mergeCell ref="C23:C25"/>
    <mergeCell ref="G23:G25"/>
    <mergeCell ref="J23:J25"/>
    <mergeCell ref="I23:I25"/>
    <mergeCell ref="L19:Q21"/>
    <mergeCell ref="L23:Q25"/>
    <mergeCell ref="G19:G21"/>
    <mergeCell ref="C19:C21"/>
    <mergeCell ref="A11:A13"/>
    <mergeCell ref="A15:A17"/>
    <mergeCell ref="I19:I21"/>
    <mergeCell ref="B19:B21"/>
    <mergeCell ref="D19:D21"/>
    <mergeCell ref="A19:A25"/>
  </mergeCells>
  <conditionalFormatting sqref="B23:B25">
    <cfRule type="cellIs" dxfId="1" priority="1" operator="greaterThanOrEqual">
      <formula>$C$3</formula>
    </cfRule>
    <cfRule type="cellIs" dxfId="0" priority="2" operator="lessThan">
      <formula>$C$3</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University of Saskatchewan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Naughton, Peggy</dc:creator>
  <cp:keywords/>
  <dc:description/>
  <cp:lastModifiedBy>Fehr, Mandy</cp:lastModifiedBy>
  <cp:revision/>
  <dcterms:created xsi:type="dcterms:W3CDTF">2021-04-07T21:26:25Z</dcterms:created>
  <dcterms:modified xsi:type="dcterms:W3CDTF">2023-12-04T22:10:50Z</dcterms:modified>
  <cp:category/>
  <cp:contentStatus/>
</cp:coreProperties>
</file>