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ljh440\Downloads\"/>
    </mc:Choice>
  </mc:AlternateContent>
  <xr:revisionPtr revIDLastSave="0" documentId="8_{CE871BC4-9BEF-4CEF-9CB0-C3400154F6AE}" xr6:coauthVersionLast="47" xr6:coauthVersionMax="47" xr10:uidLastSave="{00000000-0000-0000-0000-000000000000}"/>
  <bookViews>
    <workbookView xWindow="1275" yWindow="720" windowWidth="26655" windowHeight="1470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1" l="1"/>
  <c r="B17" i="1"/>
  <c r="B16" i="1"/>
  <c r="B15" i="1"/>
  <c r="B12" i="1"/>
  <c r="H23" i="1"/>
  <c r="F23" i="1" s="1"/>
  <c r="K23" i="1"/>
  <c r="D24" i="1" l="1"/>
  <c r="F7" i="1"/>
  <c r="C19" i="1" l="1"/>
  <c r="D19" i="1" s="1"/>
  <c r="C23" i="1"/>
  <c r="C17" i="1"/>
  <c r="C16" i="1"/>
  <c r="C15" i="1"/>
  <c r="C13" i="1"/>
  <c r="C12" i="1"/>
  <c r="C11" i="1"/>
  <c r="B24" i="1" l="1"/>
  <c r="F20" i="1"/>
  <c r="H20" i="1" s="1"/>
  <c r="J20" i="1" s="1"/>
  <c r="D11" i="1"/>
  <c r="F11" i="1" s="1"/>
  <c r="H11" i="1" s="1"/>
  <c r="J11" i="1" s="1"/>
  <c r="K11" i="1" s="1"/>
  <c r="D12" i="1"/>
  <c r="F12" i="1" s="1"/>
  <c r="H12" i="1" s="1"/>
  <c r="J12" i="1" s="1"/>
  <c r="K12" i="1" s="1"/>
  <c r="D13" i="1"/>
  <c r="F13" i="1" s="1"/>
  <c r="H13" i="1" s="1"/>
  <c r="J13" i="1" s="1"/>
  <c r="K13" i="1" s="1"/>
  <c r="D15" i="1"/>
  <c r="F15" i="1" s="1"/>
  <c r="H15" i="1" s="1"/>
  <c r="J15" i="1" s="1"/>
  <c r="K15" i="1" s="1"/>
  <c r="D16" i="1"/>
  <c r="F16" i="1" s="1"/>
  <c r="H16" i="1" s="1"/>
  <c r="J16" i="1" s="1"/>
  <c r="K16" i="1" s="1"/>
  <c r="D17" i="1"/>
  <c r="F17" i="1" s="1"/>
  <c r="H17" i="1" s="1"/>
  <c r="J17" i="1" s="1"/>
  <c r="K17" i="1" s="1"/>
  <c r="P20" i="1" l="1"/>
  <c r="N20" i="1"/>
  <c r="M20" i="1" l="1"/>
  <c r="O20" i="1" s="1"/>
  <c r="Q20" i="1" s="1"/>
  <c r="K20" i="1"/>
</calcChain>
</file>

<file path=xl/sharedStrings.xml><?xml version="1.0" encoding="utf-8"?>
<sst xmlns="http://schemas.openxmlformats.org/spreadsheetml/2006/main" count="31" uniqueCount="31">
  <si>
    <t>Non-union pay rate</t>
  </si>
  <si>
    <t>Band 1</t>
  </si>
  <si>
    <t>Entry</t>
  </si>
  <si>
    <t>Mid</t>
  </si>
  <si>
    <t>Max</t>
  </si>
  <si>
    <t>Benefits percentage (CPP/EI/WC/Vac)</t>
  </si>
  <si>
    <t>CPP</t>
  </si>
  <si>
    <t>EI</t>
  </si>
  <si>
    <t>WC</t>
  </si>
  <si>
    <t>Vacation</t>
  </si>
  <si>
    <t>Rate of pay</t>
  </si>
  <si>
    <t>Benefits %</t>
  </si>
  <si>
    <t>Rate of pay + benefits</t>
  </si>
  <si>
    <t>Hrs/wk</t>
  </si>
  <si>
    <t>Salary/
benefits cost per week</t>
  </si>
  <si>
    <t># of weeks</t>
  </si>
  <si>
    <t>Total required</t>
  </si>
  <si>
    <t>USRA amount</t>
  </si>
  <si>
    <t>Supplement
amount</t>
  </si>
  <si>
    <t>Supplement %</t>
  </si>
  <si>
    <t xml:space="preserve">CFOPAL 1 Amount </t>
  </si>
  <si>
    <t>CFOPAL 2 Amount</t>
  </si>
  <si>
    <t>CFOPAL 1%</t>
  </si>
  <si>
    <t>CFOPAL 2 %</t>
  </si>
  <si>
    <t>USRA %</t>
  </si>
  <si>
    <t>37.5 hrs/wk for 14 weeks</t>
  </si>
  <si>
    <t>37.5 hrs /week for 16 weeks</t>
  </si>
  <si>
    <t>Calculators</t>
  </si>
  <si>
    <r>
      <rPr>
        <b/>
        <sz val="10"/>
        <color theme="1"/>
        <rFont val="Calibri"/>
        <family val="2"/>
      </rPr>
      <t>Calculator #1:</t>
    </r>
    <r>
      <rPr>
        <sz val="10"/>
        <color theme="1"/>
        <rFont val="Calibri"/>
        <family val="2"/>
      </rPr>
      <t xml:space="preserve"> Use this calculator if you know what rate you want to pay each student. Enter the rate of pay in the blue box to determine how much cash you need for the Supplement Amount. The calculator is set for a 16 week project. You can change the # of weeks to 14 weeks to calculate the amount for a 14 week project. </t>
    </r>
  </si>
  <si>
    <r>
      <rPr>
        <b/>
        <sz val="10"/>
        <color theme="1"/>
        <rFont val="Calibri"/>
        <family val="2"/>
      </rPr>
      <t>Calculator #2:</t>
    </r>
    <r>
      <rPr>
        <sz val="10"/>
        <color theme="1"/>
        <rFont val="Calibri"/>
        <family val="2"/>
      </rPr>
      <t xml:space="preserve"> Use this calculator if you know how much funding you have available for the supplemental amount. Enter available Supplemental funds (per student) in the blue box to determine the appropriate rate of pay per student. Rate must be higher than the minimum entry wage of $14.00. Rate of pay will cells will be red if they are below the minimum. The calculator is set for a 16 week project. You can change the # of weeks to 14 weeks to calculate the amount for a 14 week project. </t>
    </r>
  </si>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</sst>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00%"/>
  </numFmts>
  <fonts count="7" x14ac:knownFonts="1">
    <font>
      <sz val="11"/>
      <color theme="1"/>
      <name val="Calibri"/>
      <family val="2"/>
    </font>
    <font>
      <sz val="10"/>
      <color theme="1"/>
      <name val="Calibri"/>
      <family val="2"/>
    </font>
    <font>
      <b/>
      <sz val="10"/>
      <color theme="1"/>
      <name val="Calibri"/>
      <family val="2"/>
    </font>
    <font>
      <sz val="11"/>
      <color theme="1"/>
      <name val="Segoe UI"/>
      <family val="2"/>
    </font>
    <font>
      <b/>
      <sz val="36"/>
      <color theme="1"/>
      <name val="Calibri"/>
      <family val="2"/>
    </font>
    <font>
      <sz val="10"/>
      <color rgb="FFFF0000"/>
      <name val="Calibri"/>
      <family val="2"/>
    </font>
    <font>
      <b/>
      <sz val="10"/>
      <color theme="2"/>
      <name val="Calibri"/>
      <family val="2"/>
    </font>
  </fonts>
  <fills count="5">
    <fill>
      <patternFill patternType="none"/>
    </fill>
    <fill>
      <patternFill patternType="gray125"/>
    </fill>
    <fill>
      <patternFill patternType="solid">
        <fgColor rgb="FF00B0F0"/>
        <bgColor indexed="64"/>
      </patternFill>
    </fill>
    <fill>
      <patternFill patternType="solid">
        <fgColor theme="5"/>
        <bgColor indexed="64"/>
      </patternFill>
    </fill>
    <fill>
      <patternFill patternType="solid">
        <fgColor theme="3"/>
        <bgColor indexed="64"/>
      </patternFill>
    </fill>
  </fills>
  <borders count="17">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74">
    <xf numFmtId="0" fontId="0" fillId="0" borderId="0" xfId="0"/>
    <xf numFmtId="0" fontId="1" fillId="0" borderId="0" xfId="0" applyFont="1" applyAlignment="1">
      <alignment horizontal="center" vertical="center"/>
    </xf>
    <xf numFmtId="0" fontId="1" fillId="0" borderId="1" xfId="0" applyFont="1" applyBorder="1" applyAlignment="1">
      <alignment horizontal="center" vertical="center"/>
    </xf>
    <xf numFmtId="164" fontId="1" fillId="0" borderId="0" xfId="0" applyNumberFormat="1" applyFont="1" applyAlignment="1">
      <alignment horizontal="center" vertical="center"/>
    </xf>
    <xf numFmtId="10" fontId="1" fillId="0" borderId="0" xfId="0" applyNumberFormat="1"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164" fontId="1" fillId="0" borderId="3" xfId="0" applyNumberFormat="1" applyFont="1" applyBorder="1" applyAlignment="1">
      <alignment horizontal="center" vertical="center"/>
    </xf>
    <xf numFmtId="0" fontId="1" fillId="0" borderId="3" xfId="0" applyFont="1" applyBorder="1" applyAlignment="1">
      <alignment horizontal="center" vertical="center"/>
    </xf>
    <xf numFmtId="10" fontId="1" fillId="0" borderId="4" xfId="0" applyNumberFormat="1" applyFont="1" applyBorder="1" applyAlignment="1">
      <alignment horizontal="center" vertical="center"/>
    </xf>
    <xf numFmtId="10" fontId="1" fillId="0" borderId="6" xfId="0" applyNumberFormat="1" applyFont="1" applyBorder="1" applyAlignment="1">
      <alignment horizontal="center" vertical="center"/>
    </xf>
    <xf numFmtId="164" fontId="1" fillId="0" borderId="8" xfId="0" applyNumberFormat="1" applyFont="1" applyBorder="1" applyAlignment="1">
      <alignment horizontal="center" vertical="center"/>
    </xf>
    <xf numFmtId="0" fontId="1" fillId="0" borderId="8" xfId="0" applyFont="1" applyBorder="1" applyAlignment="1">
      <alignment horizontal="center" vertical="center"/>
    </xf>
    <xf numFmtId="10" fontId="1" fillId="0" borderId="9" xfId="0" applyNumberFormat="1" applyFont="1" applyBorder="1" applyAlignment="1">
      <alignment horizontal="center" vertical="center"/>
    </xf>
    <xf numFmtId="0" fontId="1" fillId="0" borderId="11" xfId="0" applyFont="1" applyBorder="1" applyAlignment="1">
      <alignment horizontal="center" vertical="center"/>
    </xf>
    <xf numFmtId="164" fontId="1" fillId="0" borderId="11" xfId="0" applyNumberFormat="1" applyFont="1" applyBorder="1" applyAlignment="1">
      <alignment horizontal="center" vertical="center"/>
    </xf>
    <xf numFmtId="10" fontId="1" fillId="0" borderId="12" xfId="0" applyNumberFormat="1" applyFont="1" applyBorder="1" applyAlignment="1">
      <alignment horizontal="center" vertical="center"/>
    </xf>
    <xf numFmtId="10" fontId="1" fillId="0" borderId="14" xfId="0" applyNumberFormat="1" applyFont="1" applyBorder="1" applyAlignment="1">
      <alignment horizontal="center" vertical="center"/>
    </xf>
    <xf numFmtId="164" fontId="1" fillId="0" borderId="1" xfId="0" applyNumberFormat="1" applyFont="1" applyBorder="1" applyAlignment="1">
      <alignment horizontal="center" vertical="center"/>
    </xf>
    <xf numFmtId="10" fontId="1" fillId="0" borderId="16" xfId="0" applyNumberFormat="1" applyFont="1" applyBorder="1" applyAlignment="1">
      <alignment horizontal="center" vertical="center"/>
    </xf>
    <xf numFmtId="0" fontId="3" fillId="0" borderId="0" xfId="0" applyFont="1" applyAlignment="1">
      <alignment vertical="center"/>
    </xf>
    <xf numFmtId="165" fontId="1" fillId="0" borderId="0" xfId="0" applyNumberFormat="1" applyFont="1" applyAlignment="1">
      <alignment horizontal="center" vertical="center"/>
    </xf>
    <xf numFmtId="165" fontId="1" fillId="0" borderId="3" xfId="0" applyNumberFormat="1" applyFont="1" applyBorder="1" applyAlignment="1">
      <alignment horizontal="center" vertical="center"/>
    </xf>
    <xf numFmtId="165" fontId="1" fillId="0" borderId="8" xfId="0" applyNumberFormat="1" applyFont="1" applyBorder="1" applyAlignment="1">
      <alignment horizontal="center" vertical="center"/>
    </xf>
    <xf numFmtId="164" fontId="2" fillId="0" borderId="11" xfId="0" applyNumberFormat="1" applyFont="1" applyBorder="1" applyAlignment="1">
      <alignment horizontal="center" vertical="center"/>
    </xf>
    <xf numFmtId="164" fontId="2" fillId="0" borderId="0" xfId="0" applyNumberFormat="1" applyFont="1" applyAlignment="1">
      <alignment horizontal="center" vertical="center"/>
    </xf>
    <xf numFmtId="164" fontId="2" fillId="0" borderId="1" xfId="0" applyNumberFormat="1" applyFont="1" applyBorder="1" applyAlignment="1">
      <alignment horizontal="center" vertical="center"/>
    </xf>
    <xf numFmtId="0" fontId="1" fillId="0" borderId="0" xfId="0" applyFont="1" applyAlignment="1">
      <alignment horizontal="center" vertical="center" wrapText="1"/>
    </xf>
    <xf numFmtId="10" fontId="1" fillId="0" borderId="11" xfId="0" applyNumberFormat="1" applyFont="1" applyBorder="1" applyAlignment="1">
      <alignment horizontal="center" vertical="center"/>
    </xf>
    <xf numFmtId="10" fontId="1" fillId="0" borderId="1" xfId="0" applyNumberFormat="1" applyFont="1" applyBorder="1" applyAlignment="1">
      <alignment horizontal="center" vertical="center"/>
    </xf>
    <xf numFmtId="164" fontId="1" fillId="0" borderId="11" xfId="0" applyNumberFormat="1" applyFont="1" applyBorder="1" applyAlignment="1">
      <alignment vertical="center"/>
    </xf>
    <xf numFmtId="164" fontId="1" fillId="0" borderId="1" xfId="0" applyNumberFormat="1" applyFont="1" applyBorder="1" applyAlignment="1">
      <alignment vertical="center"/>
    </xf>
    <xf numFmtId="2" fontId="1" fillId="0" borderId="0" xfId="0" applyNumberFormat="1" applyFont="1" applyAlignment="1">
      <alignment horizontal="center" vertical="center"/>
    </xf>
    <xf numFmtId="2" fontId="1" fillId="0" borderId="11" xfId="0" applyNumberFormat="1" applyFont="1" applyBorder="1" applyAlignment="1">
      <alignment horizontal="center" vertical="center"/>
    </xf>
    <xf numFmtId="2" fontId="1" fillId="0" borderId="1" xfId="0" applyNumberFormat="1" applyFont="1" applyBorder="1" applyAlignment="1">
      <alignment horizontal="center" vertical="center"/>
    </xf>
    <xf numFmtId="10" fontId="5" fillId="0" borderId="0" xfId="0" applyNumberFormat="1" applyFont="1" applyAlignment="1">
      <alignment horizontal="center" vertical="center"/>
    </xf>
    <xf numFmtId="165" fontId="1" fillId="0" borderId="11" xfId="0" applyNumberFormat="1" applyFont="1" applyBorder="1" applyAlignment="1">
      <alignment horizontal="center" vertical="center"/>
    </xf>
    <xf numFmtId="165" fontId="5" fillId="0" borderId="0" xfId="0" applyNumberFormat="1" applyFont="1" applyAlignment="1">
      <alignment horizontal="center" vertical="center"/>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13" xfId="0" applyFont="1" applyBorder="1" applyAlignment="1">
      <alignment horizontal="left" vertical="center" wrapText="1"/>
    </xf>
    <xf numFmtId="0" fontId="1" fillId="0" borderId="0" xfId="0" applyFont="1" applyAlignment="1">
      <alignment horizontal="left" vertical="center" wrapText="1"/>
    </xf>
    <xf numFmtId="0" fontId="1" fillId="0" borderId="14" xfId="0" applyFont="1" applyBorder="1" applyAlignment="1">
      <alignment horizontal="left" vertical="center" wrapText="1"/>
    </xf>
    <xf numFmtId="0" fontId="1" fillId="0" borderId="15" xfId="0" applyFont="1" applyBorder="1" applyAlignment="1">
      <alignment horizontal="left" vertical="center" wrapText="1"/>
    </xf>
    <xf numFmtId="0" fontId="1" fillId="0" borderId="1" xfId="0" applyFont="1" applyBorder="1" applyAlignment="1">
      <alignment horizontal="left" vertical="center" wrapText="1"/>
    </xf>
    <xf numFmtId="0" fontId="1" fillId="0" borderId="16" xfId="0" applyFont="1" applyBorder="1" applyAlignment="1">
      <alignment horizontal="left" vertical="center" wrapText="1"/>
    </xf>
    <xf numFmtId="0" fontId="1" fillId="0" borderId="11" xfId="0" applyFont="1" applyBorder="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xf>
    <xf numFmtId="165" fontId="1" fillId="0" borderId="11" xfId="0" applyNumberFormat="1" applyFont="1" applyBorder="1" applyAlignment="1">
      <alignment horizontal="center" vertical="center"/>
    </xf>
    <xf numFmtId="165" fontId="1" fillId="0" borderId="0" xfId="0" applyNumberFormat="1" applyFont="1" applyAlignment="1">
      <alignment horizontal="center" vertical="center"/>
    </xf>
    <xf numFmtId="165" fontId="1" fillId="0" borderId="1" xfId="0" applyNumberFormat="1" applyFont="1" applyBorder="1" applyAlignment="1">
      <alignment horizontal="center" vertical="center"/>
    </xf>
    <xf numFmtId="0" fontId="1" fillId="0" borderId="2" xfId="0" applyFont="1" applyBorder="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164" fontId="1" fillId="2" borderId="11" xfId="0" applyNumberFormat="1" applyFont="1" applyFill="1" applyBorder="1" applyAlignment="1">
      <alignment horizontal="center" vertical="center"/>
    </xf>
    <xf numFmtId="164" fontId="1" fillId="2" borderId="0" xfId="0" applyNumberFormat="1" applyFont="1" applyFill="1" applyAlignment="1">
      <alignment horizontal="center" vertical="center"/>
    </xf>
    <xf numFmtId="164" fontId="1" fillId="2" borderId="1" xfId="0" applyNumberFormat="1" applyFont="1" applyFill="1" applyBorder="1" applyAlignment="1">
      <alignment horizontal="center" vertical="center"/>
    </xf>
    <xf numFmtId="164" fontId="1" fillId="0" borderId="11" xfId="0" applyNumberFormat="1" applyFont="1" applyBorder="1" applyAlignment="1">
      <alignment horizontal="center" vertical="center"/>
    </xf>
    <xf numFmtId="164" fontId="1" fillId="0" borderId="0" xfId="0" applyNumberFormat="1" applyFont="1" applyAlignment="1">
      <alignment horizontal="center" vertical="center"/>
    </xf>
    <xf numFmtId="164" fontId="1" fillId="0" borderId="1" xfId="0" applyNumberFormat="1" applyFont="1" applyBorder="1" applyAlignment="1">
      <alignment horizontal="center" vertical="center"/>
    </xf>
    <xf numFmtId="0" fontId="4" fillId="0" borderId="11" xfId="0" applyFont="1" applyBorder="1" applyAlignment="1">
      <alignment horizontal="center" vertical="center" textRotation="90" wrapText="1"/>
    </xf>
    <xf numFmtId="0" fontId="4" fillId="0" borderId="0" xfId="0" applyFont="1" applyAlignment="1">
      <alignment horizontal="center" vertical="center" textRotation="90" wrapText="1"/>
    </xf>
    <xf numFmtId="0" fontId="4" fillId="0" borderId="1" xfId="0" applyFont="1" applyBorder="1" applyAlignment="1">
      <alignment horizontal="center" vertical="center" textRotation="90" wrapText="1"/>
    </xf>
    <xf numFmtId="10" fontId="1" fillId="0" borderId="12" xfId="0" applyNumberFormat="1" applyFont="1" applyBorder="1" applyAlignment="1">
      <alignment horizontal="center" vertical="center"/>
    </xf>
    <xf numFmtId="10" fontId="1" fillId="0" borderId="14" xfId="0" applyNumberFormat="1" applyFont="1" applyBorder="1" applyAlignment="1">
      <alignment horizontal="center" vertical="center"/>
    </xf>
    <xf numFmtId="10" fontId="1" fillId="0" borderId="16" xfId="0" applyNumberFormat="1" applyFont="1" applyBorder="1" applyAlignment="1">
      <alignment horizontal="center" vertical="center"/>
    </xf>
    <xf numFmtId="0" fontId="6" fillId="3" borderId="0" xfId="0" applyFont="1" applyFill="1" applyAlignment="1">
      <alignment horizontal="center" vertical="center"/>
    </xf>
    <xf numFmtId="0" fontId="6" fillId="4" borderId="0" xfId="0" applyFont="1" applyFill="1" applyAlignment="1">
      <alignment horizontal="center" vertical="center"/>
    </xf>
    <xf numFmtId="164" fontId="1" fillId="0" borderId="0" xfId="0" applyNumberFormat="1" applyFont="1" applyBorder="1" applyAlignment="1">
      <alignment vertical="center"/>
    </xf>
    <xf numFmtId="0" fontId="6" fillId="4" borderId="0" xfId="0" applyFont="1" applyFill="1" applyAlignment="1">
      <alignment horizontal="center" vertical="center" wrapText="1"/>
    </xf>
    <xf numFmtId="2" fontId="6" fillId="4" borderId="0" xfId="0" applyNumberFormat="1" applyFont="1" applyFill="1" applyAlignment="1">
      <alignment horizontal="center" vertical="center" wrapText="1"/>
    </xf>
    <xf numFmtId="0" fontId="1" fillId="4" borderId="0" xfId="0" applyFont="1" applyFill="1" applyAlignment="1">
      <alignment horizontal="center" vertical="center"/>
    </xf>
  </cellXfs>
  <cellStyles count="1">
    <cellStyle name="Normal" xfId="0" builtinId="0"/>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USask Newsletter">
      <a:dk1>
        <a:srgbClr val="000000"/>
      </a:dk1>
      <a:lt1>
        <a:srgbClr val="FFFFFF"/>
      </a:lt1>
      <a:dk2>
        <a:srgbClr val="0B6A41"/>
      </a:dk2>
      <a:lt2>
        <a:srgbClr val="FFFFFF"/>
      </a:lt2>
      <a:accent1>
        <a:srgbClr val="F1C730"/>
      </a:accent1>
      <a:accent2>
        <a:srgbClr val="0B6A41"/>
      </a:accent2>
      <a:accent3>
        <a:srgbClr val="D6D6D4"/>
      </a:accent3>
      <a:accent4>
        <a:srgbClr val="000000"/>
      </a:accent4>
      <a:accent5>
        <a:srgbClr val="9A9B9D"/>
      </a:accent5>
      <a:accent6>
        <a:srgbClr val="4D4E53"/>
      </a:accent6>
      <a:hlink>
        <a:srgbClr val="0B6A41"/>
      </a:hlink>
      <a:folHlink>
        <a:srgbClr val="0B6A4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25"/>
  <sheetViews>
    <sheetView tabSelected="1" zoomScaleNormal="100" workbookViewId="0">
      <pane xSplit="1" ySplit="9" topLeftCell="B10" activePane="bottomRight" state="frozen"/>
      <selection pane="topRight" activeCell="B1" sqref="B1"/>
      <selection pane="bottomLeft" activeCell="A8" sqref="A8"/>
      <selection pane="bottomRight"/>
    </sheetView>
  </sheetViews>
  <sheetFormatPr defaultColWidth="9.140625" defaultRowHeight="12.75" x14ac:dyDescent="0.25"/>
  <cols>
    <col min="1" max="1" width="9.140625" style="27"/>
    <col min="2" max="11" width="14.28515625" style="1" customWidth="1"/>
    <col min="12" max="12" width="14.28515625" style="32" customWidth="1"/>
    <col min="13" max="17" width="14.28515625" style="1" customWidth="1"/>
    <col min="18" max="19" width="12.85546875" style="1" customWidth="1"/>
    <col min="20" max="16384" width="9.140625" style="1"/>
  </cols>
  <sheetData>
    <row r="1" spans="1:17" ht="18.75" customHeight="1" x14ac:dyDescent="0.25">
      <c r="B1" s="68" t="s">
        <v>0</v>
      </c>
      <c r="C1" s="68"/>
      <c r="D1" s="68"/>
      <c r="E1" s="68"/>
    </row>
    <row r="2" spans="1:17" ht="18.75" customHeight="1" x14ac:dyDescent="0.25">
      <c r="B2" s="1" t="s">
        <v>1</v>
      </c>
      <c r="C2" s="2" t="s">
        <v>2</v>
      </c>
      <c r="D2" s="2" t="s">
        <v>3</v>
      </c>
      <c r="E2" s="2" t="s">
        <v>4</v>
      </c>
      <c r="H2" s="20"/>
    </row>
    <row r="3" spans="1:17" ht="18.75" customHeight="1" x14ac:dyDescent="0.25">
      <c r="C3" s="3">
        <v>15</v>
      </c>
      <c r="D3" s="3">
        <v>17.7</v>
      </c>
      <c r="E3" s="3">
        <v>20.41</v>
      </c>
    </row>
    <row r="4" spans="1:17" ht="18.75" customHeight="1" x14ac:dyDescent="0.25"/>
    <row r="5" spans="1:17" ht="18.75" customHeight="1" x14ac:dyDescent="0.25">
      <c r="B5" s="69" t="s">
        <v>5</v>
      </c>
      <c r="C5" s="69"/>
      <c r="D5" s="69"/>
      <c r="E5" s="69"/>
      <c r="F5" s="73"/>
      <c r="H5" s="3"/>
    </row>
    <row r="6" spans="1:17" ht="18.75" customHeight="1" x14ac:dyDescent="0.25">
      <c r="B6" s="2" t="s">
        <v>6</v>
      </c>
      <c r="C6" s="2" t="s">
        <v>7</v>
      </c>
      <c r="D6" s="2" t="s">
        <v>8</v>
      </c>
      <c r="E6" s="2" t="s">
        <v>9</v>
      </c>
      <c r="F6" s="4" t="s">
        <v>30</v>
      </c>
      <c r="H6" s="3"/>
    </row>
    <row r="7" spans="1:17" ht="18.75" customHeight="1" x14ac:dyDescent="0.25">
      <c r="B7" s="35">
        <v>5.9499999999999997E-2</v>
      </c>
      <c r="C7" s="35">
        <v>2.3E-2</v>
      </c>
      <c r="D7" s="35">
        <v>3.3999999999999998E-3</v>
      </c>
      <c r="E7" s="37">
        <v>5.7700000000000001E-2</v>
      </c>
      <c r="F7" s="36">
        <f>SUM(B7:E7)</f>
        <v>0.14360000000000001</v>
      </c>
      <c r="H7" s="3"/>
    </row>
    <row r="9" spans="1:17" s="5" customFormat="1" ht="56.25" customHeight="1" x14ac:dyDescent="0.25">
      <c r="A9" s="6"/>
      <c r="B9" s="71" t="s">
        <v>10</v>
      </c>
      <c r="C9" s="71" t="s">
        <v>11</v>
      </c>
      <c r="D9" s="71" t="s">
        <v>12</v>
      </c>
      <c r="E9" s="71" t="s">
        <v>13</v>
      </c>
      <c r="F9" s="71" t="s">
        <v>14</v>
      </c>
      <c r="G9" s="71" t="s">
        <v>15</v>
      </c>
      <c r="H9" s="71" t="s">
        <v>16</v>
      </c>
      <c r="I9" s="71" t="s">
        <v>17</v>
      </c>
      <c r="J9" s="71" t="s">
        <v>18</v>
      </c>
      <c r="K9" s="71" t="s">
        <v>19</v>
      </c>
      <c r="L9" s="72" t="s">
        <v>20</v>
      </c>
      <c r="M9" s="71" t="s">
        <v>21</v>
      </c>
      <c r="N9" s="71" t="s">
        <v>22</v>
      </c>
      <c r="O9" s="71" t="s">
        <v>23</v>
      </c>
      <c r="P9" s="71" t="s">
        <v>24</v>
      </c>
      <c r="Q9" s="6"/>
    </row>
    <row r="10" spans="1:17" ht="13.5" thickBot="1" x14ac:dyDescent="0.3">
      <c r="B10" s="3"/>
      <c r="C10" s="21"/>
      <c r="D10" s="3"/>
      <c r="F10" s="3"/>
      <c r="H10" s="3"/>
      <c r="I10" s="3"/>
      <c r="J10" s="3"/>
      <c r="K10" s="4"/>
      <c r="M10" s="4"/>
      <c r="N10" s="4"/>
      <c r="O10" s="4"/>
      <c r="P10" s="4"/>
      <c r="Q10" s="4"/>
    </row>
    <row r="11" spans="1:17" ht="30" customHeight="1" x14ac:dyDescent="0.25">
      <c r="A11" s="53" t="s">
        <v>25</v>
      </c>
      <c r="B11" s="7">
        <v>15</v>
      </c>
      <c r="C11" s="22">
        <f>F7</f>
        <v>0.14360000000000001</v>
      </c>
      <c r="D11" s="7">
        <f t="shared" ref="D11:D17" si="0">SUM(B11)+SUM(B11*C11)</f>
        <v>17.154</v>
      </c>
      <c r="E11" s="8">
        <v>37.5</v>
      </c>
      <c r="F11" s="7">
        <f t="shared" ref="F11:F17" si="1">SUM(D11*E11)</f>
        <v>643.27499999999998</v>
      </c>
      <c r="G11" s="8">
        <v>15</v>
      </c>
      <c r="H11" s="7">
        <f t="shared" ref="H11:H17" si="2">SUM(F11*G11)</f>
        <v>9649.125</v>
      </c>
      <c r="I11" s="7">
        <v>6000</v>
      </c>
      <c r="J11" s="7">
        <f t="shared" ref="J11:J17" si="3">SUM(H11-I11)</f>
        <v>3649.125</v>
      </c>
      <c r="K11" s="9">
        <f t="shared" ref="K11:K17" si="4">SUM(J11/I11)</f>
        <v>0.60818749999999999</v>
      </c>
      <c r="M11" s="4"/>
      <c r="N11" s="4"/>
      <c r="O11" s="4"/>
      <c r="P11" s="4"/>
      <c r="Q11" s="4"/>
    </row>
    <row r="12" spans="1:17" ht="30" customHeight="1" x14ac:dyDescent="0.25">
      <c r="A12" s="54"/>
      <c r="B12" s="3">
        <f>$D$3</f>
        <v>17.7</v>
      </c>
      <c r="C12" s="21">
        <f>F7</f>
        <v>0.14360000000000001</v>
      </c>
      <c r="D12" s="3">
        <f t="shared" si="0"/>
        <v>20.241720000000001</v>
      </c>
      <c r="E12" s="1">
        <v>37.5</v>
      </c>
      <c r="F12" s="3">
        <f t="shared" si="1"/>
        <v>759.06450000000007</v>
      </c>
      <c r="G12" s="1">
        <v>14</v>
      </c>
      <c r="H12" s="3">
        <f t="shared" si="2"/>
        <v>10626.903</v>
      </c>
      <c r="I12" s="3">
        <v>6000</v>
      </c>
      <c r="J12" s="3">
        <f t="shared" si="3"/>
        <v>4626.9030000000002</v>
      </c>
      <c r="K12" s="10">
        <f t="shared" si="4"/>
        <v>0.77115050000000007</v>
      </c>
      <c r="M12" s="4"/>
      <c r="N12" s="4"/>
      <c r="O12" s="4"/>
      <c r="P12" s="4"/>
      <c r="Q12" s="4"/>
    </row>
    <row r="13" spans="1:17" ht="30" customHeight="1" thickBot="1" x14ac:dyDescent="0.3">
      <c r="A13" s="55"/>
      <c r="B13" s="11">
        <f>$E$3</f>
        <v>20.41</v>
      </c>
      <c r="C13" s="23">
        <f>F7</f>
        <v>0.14360000000000001</v>
      </c>
      <c r="D13" s="11">
        <f t="shared" si="0"/>
        <v>23.340876000000002</v>
      </c>
      <c r="E13" s="12">
        <v>37.5</v>
      </c>
      <c r="F13" s="11">
        <f t="shared" si="1"/>
        <v>875.28285000000005</v>
      </c>
      <c r="G13" s="12">
        <v>14</v>
      </c>
      <c r="H13" s="11">
        <f t="shared" si="2"/>
        <v>12253.959900000002</v>
      </c>
      <c r="I13" s="11">
        <v>6000</v>
      </c>
      <c r="J13" s="11">
        <f t="shared" si="3"/>
        <v>6253.9599000000017</v>
      </c>
      <c r="K13" s="13">
        <f t="shared" si="4"/>
        <v>1.0423266500000004</v>
      </c>
      <c r="M13" s="4"/>
      <c r="N13" s="4"/>
      <c r="O13" s="4"/>
      <c r="P13" s="4"/>
      <c r="Q13" s="4"/>
    </row>
    <row r="14" spans="1:17" ht="13.5" thickBot="1" x14ac:dyDescent="0.3">
      <c r="B14" s="3"/>
      <c r="C14" s="21"/>
      <c r="D14" s="3"/>
      <c r="F14" s="3"/>
      <c r="H14" s="3"/>
      <c r="I14" s="3"/>
      <c r="J14" s="3"/>
      <c r="K14" s="4"/>
      <c r="M14" s="4"/>
      <c r="N14" s="4"/>
      <c r="O14" s="4"/>
      <c r="P14" s="4"/>
      <c r="Q14" s="4"/>
    </row>
    <row r="15" spans="1:17" ht="30" customHeight="1" x14ac:dyDescent="0.25">
      <c r="A15" s="53" t="s">
        <v>26</v>
      </c>
      <c r="B15" s="7">
        <f>$C$3</f>
        <v>15</v>
      </c>
      <c r="C15" s="22">
        <f>F7</f>
        <v>0.14360000000000001</v>
      </c>
      <c r="D15" s="7">
        <f t="shared" si="0"/>
        <v>17.154</v>
      </c>
      <c r="E15" s="8">
        <v>37.5</v>
      </c>
      <c r="F15" s="7">
        <f t="shared" si="1"/>
        <v>643.27499999999998</v>
      </c>
      <c r="G15" s="8">
        <v>16</v>
      </c>
      <c r="H15" s="7">
        <f t="shared" si="2"/>
        <v>10292.4</v>
      </c>
      <c r="I15" s="7">
        <v>6000</v>
      </c>
      <c r="J15" s="7">
        <f t="shared" si="3"/>
        <v>4292.3999999999996</v>
      </c>
      <c r="K15" s="9">
        <f t="shared" si="4"/>
        <v>0.71539999999999992</v>
      </c>
      <c r="M15" s="4"/>
      <c r="N15" s="4"/>
      <c r="O15" s="4"/>
      <c r="P15" s="4"/>
      <c r="Q15" s="4"/>
    </row>
    <row r="16" spans="1:17" ht="30" customHeight="1" x14ac:dyDescent="0.25">
      <c r="A16" s="54"/>
      <c r="B16" s="3">
        <f>$D$3</f>
        <v>17.7</v>
      </c>
      <c r="C16" s="21">
        <f>F7</f>
        <v>0.14360000000000001</v>
      </c>
      <c r="D16" s="3">
        <f t="shared" si="0"/>
        <v>20.241720000000001</v>
      </c>
      <c r="E16" s="1">
        <v>37.5</v>
      </c>
      <c r="F16" s="3">
        <f t="shared" si="1"/>
        <v>759.06450000000007</v>
      </c>
      <c r="G16" s="1">
        <v>16</v>
      </c>
      <c r="H16" s="3">
        <f t="shared" si="2"/>
        <v>12145.032000000001</v>
      </c>
      <c r="I16" s="3">
        <v>6000</v>
      </c>
      <c r="J16" s="3">
        <f t="shared" si="3"/>
        <v>6145.0320000000011</v>
      </c>
      <c r="K16" s="10">
        <f t="shared" si="4"/>
        <v>1.0241720000000001</v>
      </c>
      <c r="M16" s="4"/>
      <c r="N16" s="4"/>
      <c r="O16" s="4"/>
      <c r="P16" s="4"/>
      <c r="Q16" s="4"/>
    </row>
    <row r="17" spans="1:23" ht="30" customHeight="1" thickBot="1" x14ac:dyDescent="0.3">
      <c r="A17" s="55"/>
      <c r="B17" s="11">
        <f>$E$3</f>
        <v>20.41</v>
      </c>
      <c r="C17" s="23">
        <f>F7</f>
        <v>0.14360000000000001</v>
      </c>
      <c r="D17" s="11">
        <f t="shared" si="0"/>
        <v>23.340876000000002</v>
      </c>
      <c r="E17" s="12">
        <v>37.5</v>
      </c>
      <c r="F17" s="11">
        <f t="shared" si="1"/>
        <v>875.28285000000005</v>
      </c>
      <c r="G17" s="12">
        <v>16</v>
      </c>
      <c r="H17" s="11">
        <f t="shared" si="2"/>
        <v>14004.525600000001</v>
      </c>
      <c r="I17" s="11">
        <v>6000</v>
      </c>
      <c r="J17" s="11">
        <f t="shared" si="3"/>
        <v>8004.5256000000008</v>
      </c>
      <c r="K17" s="13">
        <f t="shared" si="4"/>
        <v>1.3340876000000002</v>
      </c>
      <c r="M17" s="4"/>
      <c r="N17" s="4"/>
      <c r="O17" s="4"/>
      <c r="P17" s="4"/>
      <c r="Q17" s="4"/>
    </row>
    <row r="18" spans="1:23" x14ac:dyDescent="0.25">
      <c r="C18" s="21"/>
    </row>
    <row r="19" spans="1:23" ht="30" customHeight="1" x14ac:dyDescent="0.25">
      <c r="A19" s="62" t="s">
        <v>27</v>
      </c>
      <c r="B19" s="56">
        <v>16</v>
      </c>
      <c r="C19" s="50">
        <f>F7</f>
        <v>0.14360000000000001</v>
      </c>
      <c r="D19" s="59">
        <f>SUM(B19)+SUM(B19*C19)</f>
        <v>18.297599999999999</v>
      </c>
      <c r="E19" s="14"/>
      <c r="F19" s="15"/>
      <c r="G19" s="47">
        <v>16</v>
      </c>
      <c r="H19" s="15"/>
      <c r="I19" s="30"/>
      <c r="J19" s="24"/>
      <c r="K19" s="16"/>
      <c r="L19" s="33"/>
      <c r="M19" s="28"/>
      <c r="N19" s="28"/>
      <c r="O19" s="28"/>
      <c r="P19" s="28"/>
      <c r="Q19" s="28"/>
      <c r="R19" s="38" t="s">
        <v>28</v>
      </c>
      <c r="S19" s="39"/>
      <c r="T19" s="39"/>
      <c r="U19" s="39"/>
      <c r="V19" s="39"/>
      <c r="W19" s="40"/>
    </row>
    <row r="20" spans="1:23" ht="30" customHeight="1" x14ac:dyDescent="0.25">
      <c r="A20" s="63"/>
      <c r="B20" s="57"/>
      <c r="C20" s="51"/>
      <c r="D20" s="60"/>
      <c r="E20" s="1">
        <v>37.5</v>
      </c>
      <c r="F20" s="3">
        <f>SUM($D$19*E20)</f>
        <v>686.16</v>
      </c>
      <c r="G20" s="48"/>
      <c r="H20" s="3">
        <f>SUM(F20*$G$19)</f>
        <v>10978.56</v>
      </c>
      <c r="I20" s="70">
        <v>6000</v>
      </c>
      <c r="J20" s="25">
        <f>SUM(H20-$I$20)</f>
        <v>4978.5599999999995</v>
      </c>
      <c r="K20" s="17">
        <f>SUM(J20/$H$20)</f>
        <v>0.45348023784540048</v>
      </c>
      <c r="M20" s="3">
        <f>SUM(J20-L20)</f>
        <v>4978.5599999999995</v>
      </c>
      <c r="N20" s="4">
        <f>SUM(L20/H20)</f>
        <v>0</v>
      </c>
      <c r="O20" s="4">
        <f>SUM(M20/H20)</f>
        <v>0.45348023784540048</v>
      </c>
      <c r="P20" s="4">
        <f>SUM(I19/H20)</f>
        <v>0</v>
      </c>
      <c r="Q20" s="4">
        <f>SUM(N20:P20)</f>
        <v>0.45348023784540048</v>
      </c>
      <c r="R20" s="41"/>
      <c r="S20" s="42"/>
      <c r="T20" s="42"/>
      <c r="U20" s="42"/>
      <c r="V20" s="42"/>
      <c r="W20" s="43"/>
    </row>
    <row r="21" spans="1:23" ht="30" customHeight="1" x14ac:dyDescent="0.25">
      <c r="A21" s="63"/>
      <c r="B21" s="58"/>
      <c r="C21" s="52"/>
      <c r="D21" s="61"/>
      <c r="E21" s="2"/>
      <c r="F21" s="18"/>
      <c r="G21" s="49"/>
      <c r="H21" s="18"/>
      <c r="I21" s="31"/>
      <c r="J21" s="26"/>
      <c r="K21" s="19"/>
      <c r="L21" s="34"/>
      <c r="M21" s="29"/>
      <c r="N21" s="29"/>
      <c r="O21" s="29"/>
      <c r="P21" s="29"/>
      <c r="Q21" s="29"/>
      <c r="R21" s="44"/>
      <c r="S21" s="45"/>
      <c r="T21" s="45"/>
      <c r="U21" s="45"/>
      <c r="V21" s="45"/>
      <c r="W21" s="46"/>
    </row>
    <row r="22" spans="1:23" x14ac:dyDescent="0.25">
      <c r="A22" s="63"/>
    </row>
    <row r="23" spans="1:23" ht="30" customHeight="1" x14ac:dyDescent="0.25">
      <c r="A23" s="63"/>
      <c r="B23" s="24"/>
      <c r="C23" s="50">
        <f>F7</f>
        <v>0.14360000000000001</v>
      </c>
      <c r="D23" s="15"/>
      <c r="E23" s="14"/>
      <c r="F23" s="59">
        <f>SUM(H23/G23)</f>
        <v>375</v>
      </c>
      <c r="G23" s="47">
        <v>16</v>
      </c>
      <c r="H23" s="59">
        <f>SUM(I23+J23)</f>
        <v>6000</v>
      </c>
      <c r="I23" s="59">
        <v>6000</v>
      </c>
      <c r="J23" s="56"/>
      <c r="K23" s="65">
        <f>SUM(J23/I23)</f>
        <v>0</v>
      </c>
      <c r="L23" s="33"/>
      <c r="M23" s="28"/>
      <c r="N23" s="28"/>
      <c r="O23" s="28"/>
      <c r="P23" s="28"/>
      <c r="Q23" s="28"/>
      <c r="R23" s="38" t="s">
        <v>29</v>
      </c>
      <c r="S23" s="39"/>
      <c r="T23" s="39"/>
      <c r="U23" s="39"/>
      <c r="V23" s="39"/>
      <c r="W23" s="40"/>
    </row>
    <row r="24" spans="1:23" ht="30" customHeight="1" x14ac:dyDescent="0.25">
      <c r="A24" s="63"/>
      <c r="B24" s="25">
        <f t="shared" ref="B24" si="5">SUM(D24)/(1+$C$23)</f>
        <v>8.7443161944735923</v>
      </c>
      <c r="C24" s="51"/>
      <c r="D24" s="3">
        <f t="shared" ref="D24" si="6">SUM($F$23/E24)</f>
        <v>10</v>
      </c>
      <c r="E24" s="1">
        <v>37.5</v>
      </c>
      <c r="F24" s="60"/>
      <c r="G24" s="48"/>
      <c r="H24" s="60"/>
      <c r="I24" s="60"/>
      <c r="J24" s="57"/>
      <c r="K24" s="66"/>
      <c r="M24" s="4"/>
      <c r="N24" s="4"/>
      <c r="O24" s="4"/>
      <c r="P24" s="4"/>
      <c r="Q24" s="4"/>
      <c r="R24" s="41"/>
      <c r="S24" s="42"/>
      <c r="T24" s="42"/>
      <c r="U24" s="42"/>
      <c r="V24" s="42"/>
      <c r="W24" s="43"/>
    </row>
    <row r="25" spans="1:23" ht="30" customHeight="1" x14ac:dyDescent="0.25">
      <c r="A25" s="64"/>
      <c r="B25" s="26"/>
      <c r="C25" s="52"/>
      <c r="D25" s="18"/>
      <c r="E25" s="2"/>
      <c r="F25" s="61"/>
      <c r="G25" s="49"/>
      <c r="H25" s="61"/>
      <c r="I25" s="61"/>
      <c r="J25" s="58"/>
      <c r="K25" s="67"/>
      <c r="L25" s="34"/>
      <c r="M25" s="29"/>
      <c r="N25" s="29"/>
      <c r="O25" s="29"/>
      <c r="P25" s="29"/>
      <c r="Q25" s="29"/>
      <c r="R25" s="44"/>
      <c r="S25" s="45"/>
      <c r="T25" s="45"/>
      <c r="U25" s="45"/>
      <c r="V25" s="45"/>
      <c r="W25" s="46"/>
    </row>
  </sheetData>
  <mergeCells count="18">
    <mergeCell ref="B1:E1"/>
    <mergeCell ref="B5:E5"/>
    <mergeCell ref="K23:K25"/>
    <mergeCell ref="H23:H25"/>
    <mergeCell ref="F23:F25"/>
    <mergeCell ref="C23:C25"/>
    <mergeCell ref="G23:G25"/>
    <mergeCell ref="J23:J25"/>
    <mergeCell ref="I23:I25"/>
    <mergeCell ref="R19:W21"/>
    <mergeCell ref="R23:W25"/>
    <mergeCell ref="G19:G21"/>
    <mergeCell ref="C19:C21"/>
    <mergeCell ref="A11:A13"/>
    <mergeCell ref="A15:A17"/>
    <mergeCell ref="B19:B21"/>
    <mergeCell ref="D19:D21"/>
    <mergeCell ref="A19:A25"/>
  </mergeCells>
  <conditionalFormatting sqref="B23:B25">
    <cfRule type="cellIs" dxfId="1" priority="1" operator="greaterThanOrEqual">
      <formula>$C$3</formula>
    </cfRule>
    <cfRule type="cellIs" dxfId="0" priority="2" operator="lessThan">
      <formula>$C$3</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University of Saskatchewan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Naughton, Peggy</dc:creator>
  <cp:keywords/>
  <dc:description/>
  <cp:lastModifiedBy>Houseman, Leah</cp:lastModifiedBy>
  <cp:revision/>
  <dcterms:created xsi:type="dcterms:W3CDTF">2021-04-07T21:26:25Z</dcterms:created>
  <dcterms:modified xsi:type="dcterms:W3CDTF">2025-01-21T19:18:09Z</dcterms:modified>
  <cp:category/>
  <cp:contentStatus/>
</cp:coreProperties>
</file>