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abinet.usask.ca\work$\jad494\Desktop\"/>
    </mc:Choice>
  </mc:AlternateContent>
  <xr:revisionPtr revIDLastSave="0" documentId="8_{6BA26C29-5443-443F-911C-2AE98A3F05F7}" xr6:coauthVersionLast="47" xr6:coauthVersionMax="47" xr10:uidLastSave="{00000000-0000-0000-0000-000000000000}"/>
  <bookViews>
    <workbookView xWindow="-120" yWindow="-120" windowWidth="386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19" i="1"/>
  <c r="B18" i="1"/>
  <c r="B16" i="1"/>
  <c r="B15" i="1"/>
  <c r="B14" i="1"/>
  <c r="B12" i="1"/>
  <c r="B11" i="1"/>
  <c r="B10" i="1"/>
  <c r="H26" i="1"/>
  <c r="F26" i="1" s="1"/>
  <c r="K26" i="1"/>
  <c r="D26" i="1" l="1"/>
  <c r="D27" i="1"/>
  <c r="D28" i="1"/>
  <c r="F7" i="1"/>
  <c r="C22" i="1" l="1"/>
  <c r="D22" i="1" s="1"/>
  <c r="C26" i="1"/>
  <c r="B26" i="1" s="1"/>
  <c r="C20" i="1"/>
  <c r="C19" i="1"/>
  <c r="C18" i="1"/>
  <c r="C16" i="1"/>
  <c r="C15" i="1"/>
  <c r="C14" i="1"/>
  <c r="C12" i="1"/>
  <c r="C11" i="1"/>
  <c r="C10" i="1"/>
  <c r="B28" i="1" l="1"/>
  <c r="B27" i="1"/>
  <c r="F22" i="1"/>
  <c r="H22" i="1" s="1"/>
  <c r="J22" i="1" s="1"/>
  <c r="K22" i="1" s="1"/>
  <c r="F24" i="1"/>
  <c r="H24" i="1" s="1"/>
  <c r="J24" i="1" s="1"/>
  <c r="K24" i="1" s="1"/>
  <c r="F23" i="1"/>
  <c r="H23" i="1" s="1"/>
  <c r="J23" i="1" s="1"/>
  <c r="K23" i="1" s="1"/>
  <c r="D11" i="1"/>
  <c r="F11" i="1" s="1"/>
  <c r="H11" i="1" s="1"/>
  <c r="J11" i="1" s="1"/>
  <c r="K11" i="1" s="1"/>
  <c r="D12" i="1"/>
  <c r="F12" i="1" s="1"/>
  <c r="D14" i="1"/>
  <c r="F14" i="1" s="1"/>
  <c r="H14" i="1" s="1"/>
  <c r="J14" i="1" s="1"/>
  <c r="K14" i="1" s="1"/>
  <c r="D15" i="1"/>
  <c r="F15" i="1" s="1"/>
  <c r="H15" i="1" s="1"/>
  <c r="J15" i="1" s="1"/>
  <c r="K15" i="1" s="1"/>
  <c r="D16" i="1"/>
  <c r="F16" i="1" s="1"/>
  <c r="H16" i="1" s="1"/>
  <c r="J16" i="1" s="1"/>
  <c r="K16" i="1" s="1"/>
  <c r="D18" i="1"/>
  <c r="F18" i="1" s="1"/>
  <c r="H18" i="1" s="1"/>
  <c r="J18" i="1" s="1"/>
  <c r="K18" i="1" s="1"/>
  <c r="D19" i="1"/>
  <c r="F19" i="1" s="1"/>
  <c r="H19" i="1" s="1"/>
  <c r="J19" i="1" s="1"/>
  <c r="K19" i="1" s="1"/>
  <c r="D20" i="1"/>
  <c r="F20" i="1" s="1"/>
  <c r="H20" i="1" s="1"/>
  <c r="J20" i="1" s="1"/>
  <c r="K20" i="1" s="1"/>
  <c r="D10" i="1"/>
  <c r="F10" i="1" s="1"/>
  <c r="H10" i="1" s="1"/>
  <c r="J10" i="1" s="1"/>
  <c r="K10" i="1" s="1"/>
  <c r="H12" i="1" l="1"/>
  <c r="J12" i="1" s="1"/>
  <c r="K12" i="1" s="1"/>
</calcChain>
</file>

<file path=xl/sharedStrings.xml><?xml version="1.0" encoding="utf-8"?>
<sst xmlns="http://schemas.openxmlformats.org/spreadsheetml/2006/main" count="26" uniqueCount="26">
  <si>
    <t>Non-union pay rate</t>
  </si>
  <si>
    <t>Band 1</t>
  </si>
  <si>
    <t>Entry</t>
  </si>
  <si>
    <t>Mid</t>
  </si>
  <si>
    <t>Max</t>
  </si>
  <si>
    <t>Benefits percentage (CPP/EI/WC/Vac)</t>
  </si>
  <si>
    <t>CPP</t>
  </si>
  <si>
    <t>EI</t>
  </si>
  <si>
    <t>WC</t>
  </si>
  <si>
    <t>Vacation</t>
  </si>
  <si>
    <t>Rate of pay</t>
  </si>
  <si>
    <t>Benefits %</t>
  </si>
  <si>
    <t>Rate of pay + benefits</t>
  </si>
  <si>
    <t>Hrs/wk</t>
  </si>
  <si>
    <t>Salary/
benefits cost per week</t>
  </si>
  <si>
    <t># of weeks</t>
  </si>
  <si>
    <t>Total required</t>
  </si>
  <si>
    <t>USRA amount</t>
  </si>
  <si>
    <t>Supplement
amount</t>
  </si>
  <si>
    <t>Supplement %</t>
  </si>
  <si>
    <t>35 hrs/wk</t>
  </si>
  <si>
    <t>37.5 hrs/wk</t>
  </si>
  <si>
    <t>40 hrs/wk</t>
  </si>
  <si>
    <t>Calculators</t>
  </si>
  <si>
    <r>
      <rPr>
        <b/>
        <sz val="10"/>
        <color theme="1"/>
        <rFont val="Calibri"/>
        <family val="2"/>
      </rPr>
      <t>Calculator #2:</t>
    </r>
    <r>
      <rPr>
        <sz val="10"/>
        <color theme="1"/>
        <rFont val="Calibri"/>
        <family val="2"/>
      </rPr>
      <t xml:space="preserve"> Use this calculator if you know how much cash you have available for the supplemental amount. Enter available Supplemental cash (per student) in the blue box to determine the appropriate rate of pay per student. Rate must be higher than the minimum entry wage of $13.00. Rate of pay will cells will be red if they are below the minimum.</t>
    </r>
  </si>
  <si>
    <r>
      <rPr>
        <b/>
        <sz val="10"/>
        <color theme="1"/>
        <rFont val="Calibri"/>
        <family val="2"/>
      </rPr>
      <t>Calculator #1:</t>
    </r>
    <r>
      <rPr>
        <sz val="10"/>
        <color theme="1"/>
        <rFont val="Calibri"/>
        <family val="2"/>
      </rPr>
      <t xml:space="preserve"> Use this calculator if you know what rate you want to pay each student. Enter the rate of pay in the blue box to determine how much cash you need for the Supplement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</si>
</sst>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5" x14ac:knownFonts="1">
    <font>
      <sz val="11"/>
      <color theme="1"/>
      <name val="Calibri"/>
      <family val="2"/>
    </font>
    <font>
      <sz val="10"/>
      <color theme="1"/>
      <name val="Calibri"/>
      <family val="2"/>
    </font>
    <font>
      <b/>
      <sz val="10"/>
      <color theme="1"/>
      <name val="Calibri"/>
      <family val="2"/>
    </font>
    <font>
      <sz val="11"/>
      <color theme="1"/>
      <name val="Segoe UI"/>
      <family val="2"/>
    </font>
    <font>
      <b/>
      <sz val="36"/>
      <color theme="1"/>
      <name val="Calibri"/>
      <family val="2"/>
    </font>
  </fonts>
  <fills count="3">
    <fill>
      <patternFill patternType="none"/>
    </fill>
    <fill>
      <patternFill patternType="gray125"/>
    </fill>
    <fill>
      <patternFill patternType="solid">
        <fgColor rgb="FF00B0F0"/>
        <bgColor indexed="64"/>
      </patternFill>
    </fill>
  </fills>
  <borders count="1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vertical="center"/>
    </xf>
    <xf numFmtId="10"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64" fontId="1" fillId="0" borderId="3" xfId="0" applyNumberFormat="1" applyFont="1" applyBorder="1" applyAlignment="1">
      <alignment horizontal="center" vertical="center"/>
    </xf>
    <xf numFmtId="0" fontId="1" fillId="0" borderId="3" xfId="0" applyFont="1" applyBorder="1" applyAlignment="1">
      <alignment horizontal="center" vertical="center"/>
    </xf>
    <xf numFmtId="10" fontId="1" fillId="0" borderId="4" xfId="0" applyNumberFormat="1" applyFont="1" applyBorder="1" applyAlignment="1">
      <alignment horizontal="center" vertical="center"/>
    </xf>
    <xf numFmtId="10" fontId="1" fillId="0" borderId="6"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1" fillId="0" borderId="8" xfId="0" applyFont="1" applyBorder="1" applyAlignment="1">
      <alignment horizontal="center" vertical="center"/>
    </xf>
    <xf numFmtId="10" fontId="1" fillId="0" borderId="9" xfId="0" applyNumberFormat="1" applyFont="1" applyBorder="1" applyAlignment="1">
      <alignment horizontal="center" vertical="center"/>
    </xf>
    <xf numFmtId="0" fontId="1" fillId="0" borderId="11" xfId="0" applyFont="1" applyBorder="1" applyAlignment="1">
      <alignment horizontal="center" vertical="center"/>
    </xf>
    <xf numFmtId="164" fontId="1" fillId="0" borderId="11" xfId="0" applyNumberFormat="1" applyFont="1" applyBorder="1" applyAlignment="1">
      <alignment horizontal="center" vertical="center"/>
    </xf>
    <xf numFmtId="10" fontId="1" fillId="0" borderId="12" xfId="0" applyNumberFormat="1" applyFont="1" applyBorder="1" applyAlignment="1">
      <alignment horizontal="center" vertical="center"/>
    </xf>
    <xf numFmtId="10" fontId="1" fillId="0" borderId="14" xfId="0" applyNumberFormat="1" applyFont="1" applyBorder="1" applyAlignment="1">
      <alignment horizontal="center" vertical="center"/>
    </xf>
    <xf numFmtId="164" fontId="1" fillId="0" borderId="1" xfId="0" applyNumberFormat="1" applyFont="1" applyBorder="1" applyAlignment="1">
      <alignment horizontal="center" vertical="center"/>
    </xf>
    <xf numFmtId="10" fontId="1" fillId="0" borderId="16" xfId="0" applyNumberFormat="1" applyFont="1" applyBorder="1" applyAlignment="1">
      <alignment horizontal="center" vertical="center"/>
    </xf>
    <xf numFmtId="0" fontId="3" fillId="0" borderId="0" xfId="0" applyFont="1" applyAlignment="1">
      <alignment vertical="center"/>
    </xf>
    <xf numFmtId="165" fontId="1" fillId="0" borderId="0" xfId="0" applyNumberFormat="1" applyFont="1" applyAlignment="1">
      <alignment horizontal="center" vertical="center"/>
    </xf>
    <xf numFmtId="165" fontId="1" fillId="0" borderId="3" xfId="0" applyNumberFormat="1" applyFont="1" applyBorder="1" applyAlignment="1">
      <alignment horizontal="center" vertical="center"/>
    </xf>
    <xf numFmtId="165" fontId="1"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165"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165" fontId="1" fillId="0" borderId="11"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11" xfId="0"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1" xfId="0" applyNumberFormat="1" applyFont="1" applyBorder="1" applyAlignment="1">
      <alignment horizontal="center" vertical="center"/>
    </xf>
    <xf numFmtId="164" fontId="1" fillId="2" borderId="11" xfId="0" applyNumberFormat="1" applyFont="1" applyFill="1" applyBorder="1" applyAlignment="1">
      <alignment horizontal="center" vertical="center"/>
    </xf>
    <xf numFmtId="164" fontId="1" fillId="2" borderId="0" xfId="0" applyNumberFormat="1" applyFont="1" applyFill="1" applyAlignment="1">
      <alignment horizontal="center" vertical="center"/>
    </xf>
    <xf numFmtId="164" fontId="1" fillId="2" borderId="1" xfId="0" applyNumberFormat="1" applyFont="1" applyFill="1" applyBorder="1" applyAlignment="1">
      <alignment horizontal="center" vertical="center"/>
    </xf>
    <xf numFmtId="0" fontId="4" fillId="0" borderId="11" xfId="0" applyFont="1" applyBorder="1" applyAlignment="1">
      <alignment horizontal="center" vertical="center" textRotation="90" wrapText="1"/>
    </xf>
    <xf numFmtId="0" fontId="4" fillId="0" borderId="0" xfId="0" applyFont="1" applyAlignment="1">
      <alignment horizontal="center" vertical="center" textRotation="90" wrapText="1"/>
    </xf>
    <xf numFmtId="0" fontId="4" fillId="0" borderId="1" xfId="0" applyFont="1" applyBorder="1" applyAlignment="1">
      <alignment horizontal="center" vertical="center" textRotation="90" wrapText="1"/>
    </xf>
    <xf numFmtId="10" fontId="1" fillId="0" borderId="12"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16" xfId="0" applyNumberFormat="1" applyFont="1" applyBorder="1" applyAlignment="1">
      <alignment horizontal="center" vertical="center"/>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zoomScaleNormal="100" workbookViewId="0">
      <pane xSplit="1" ySplit="9" topLeftCell="B10" activePane="bottomRight" state="frozen"/>
      <selection pane="topRight" activeCell="B1" sqref="B1"/>
      <selection pane="bottomLeft" activeCell="A8" sqref="A8"/>
      <selection pane="bottomRight" activeCell="H7" sqref="H7"/>
    </sheetView>
  </sheetViews>
  <sheetFormatPr defaultRowHeight="12.75" x14ac:dyDescent="0.25"/>
  <cols>
    <col min="1" max="1" width="9.140625" style="27"/>
    <col min="2" max="11" width="14.28515625" style="1" customWidth="1"/>
    <col min="12" max="13" width="12.85546875" style="1" customWidth="1"/>
    <col min="14" max="16384" width="9.140625" style="1"/>
  </cols>
  <sheetData>
    <row r="1" spans="1:11" ht="18.75" customHeight="1" x14ac:dyDescent="0.25">
      <c r="B1" s="41" t="s">
        <v>0</v>
      </c>
      <c r="C1" s="41"/>
      <c r="D1" s="41"/>
      <c r="E1" s="41"/>
    </row>
    <row r="2" spans="1:11" ht="18.75" customHeight="1" x14ac:dyDescent="0.25">
      <c r="B2" s="1" t="s">
        <v>1</v>
      </c>
      <c r="C2" s="2" t="s">
        <v>2</v>
      </c>
      <c r="D2" s="2" t="s">
        <v>3</v>
      </c>
      <c r="E2" s="2" t="s">
        <v>4</v>
      </c>
      <c r="H2" s="20"/>
    </row>
    <row r="3" spans="1:11" ht="18.75" customHeight="1" x14ac:dyDescent="0.25">
      <c r="C3" s="3">
        <v>13</v>
      </c>
      <c r="D3" s="3">
        <v>14.75</v>
      </c>
      <c r="E3" s="3">
        <v>16.96</v>
      </c>
    </row>
    <row r="4" spans="1:11" ht="18.75" customHeight="1" x14ac:dyDescent="0.25"/>
    <row r="5" spans="1:11" ht="18.75" customHeight="1" x14ac:dyDescent="0.25">
      <c r="B5" s="41" t="s">
        <v>5</v>
      </c>
      <c r="C5" s="41"/>
      <c r="D5" s="41"/>
      <c r="E5" s="41"/>
      <c r="H5" s="3"/>
    </row>
    <row r="6" spans="1:11" ht="18.75" customHeight="1" x14ac:dyDescent="0.25">
      <c r="B6" s="2" t="s">
        <v>6</v>
      </c>
      <c r="C6" s="2" t="s">
        <v>7</v>
      </c>
      <c r="D6" s="2" t="s">
        <v>8</v>
      </c>
      <c r="E6" s="2" t="s">
        <v>9</v>
      </c>
      <c r="F6" s="4"/>
      <c r="H6" s="3"/>
    </row>
    <row r="7" spans="1:11" ht="18.75" customHeight="1" x14ac:dyDescent="0.25">
      <c r="B7" s="4">
        <v>5.9499999999999997E-2</v>
      </c>
      <c r="C7" s="4">
        <v>1.6299999999999999E-2</v>
      </c>
      <c r="D7" s="4">
        <v>1.2800000000000001E-2</v>
      </c>
      <c r="E7" s="21">
        <v>5.7689999999999998E-2</v>
      </c>
      <c r="F7" s="21">
        <f>SUM(B7:E7)</f>
        <v>0.14629</v>
      </c>
      <c r="H7" s="3"/>
    </row>
    <row r="9" spans="1:11" s="5" customFormat="1" ht="56.25" customHeight="1" thickBot="1" x14ac:dyDescent="0.3">
      <c r="A9" s="6"/>
      <c r="B9" s="6" t="s">
        <v>10</v>
      </c>
      <c r="C9" s="6" t="s">
        <v>11</v>
      </c>
      <c r="D9" s="6" t="s">
        <v>12</v>
      </c>
      <c r="E9" s="6" t="s">
        <v>13</v>
      </c>
      <c r="F9" s="6" t="s">
        <v>14</v>
      </c>
      <c r="G9" s="6" t="s">
        <v>15</v>
      </c>
      <c r="H9" s="6" t="s">
        <v>16</v>
      </c>
      <c r="I9" s="6" t="s">
        <v>17</v>
      </c>
      <c r="J9" s="6" t="s">
        <v>18</v>
      </c>
      <c r="K9" s="6" t="s">
        <v>19</v>
      </c>
    </row>
    <row r="10" spans="1:11" ht="30" customHeight="1" x14ac:dyDescent="0.25">
      <c r="A10" s="46" t="s">
        <v>20</v>
      </c>
      <c r="B10" s="7">
        <f>$C$3</f>
        <v>13</v>
      </c>
      <c r="C10" s="22">
        <f>F7</f>
        <v>0.14629</v>
      </c>
      <c r="D10" s="7">
        <f>SUM(B10)+SUM(B10*C10)</f>
        <v>14.901769999999999</v>
      </c>
      <c r="E10" s="8">
        <v>35</v>
      </c>
      <c r="F10" s="7">
        <f>SUM(D10*E10)</f>
        <v>521.56195000000002</v>
      </c>
      <c r="G10" s="8">
        <v>16</v>
      </c>
      <c r="H10" s="7">
        <f>SUM(F10*G10)</f>
        <v>8344.9912000000004</v>
      </c>
      <c r="I10" s="7">
        <v>6000</v>
      </c>
      <c r="J10" s="7">
        <f>SUM(H10-I10)</f>
        <v>2344.9912000000004</v>
      </c>
      <c r="K10" s="9">
        <f>SUM(J10/I10)</f>
        <v>0.39083186666666675</v>
      </c>
    </row>
    <row r="11" spans="1:11" ht="30" customHeight="1" x14ac:dyDescent="0.25">
      <c r="A11" s="47"/>
      <c r="B11" s="3">
        <f>$D$3</f>
        <v>14.75</v>
      </c>
      <c r="C11" s="21">
        <f>F7</f>
        <v>0.14629</v>
      </c>
      <c r="D11" s="3">
        <f t="shared" ref="D11:D20" si="0">SUM(B11)+SUM(B11*C11)</f>
        <v>16.907777500000002</v>
      </c>
      <c r="E11" s="1">
        <v>35</v>
      </c>
      <c r="F11" s="3">
        <f t="shared" ref="F11:F20" si="1">SUM(D11*E11)</f>
        <v>591.77221250000002</v>
      </c>
      <c r="G11" s="1">
        <v>16</v>
      </c>
      <c r="H11" s="3">
        <f t="shared" ref="H11:H20" si="2">SUM(F11*G11)</f>
        <v>9468.3554000000004</v>
      </c>
      <c r="I11" s="3">
        <v>6000</v>
      </c>
      <c r="J11" s="3">
        <f t="shared" ref="J11:J20" si="3">SUM(H11-I11)</f>
        <v>3468.3554000000004</v>
      </c>
      <c r="K11" s="10">
        <f t="shared" ref="K11:K20" si="4">SUM(J11/I11)</f>
        <v>0.57805923333333342</v>
      </c>
    </row>
    <row r="12" spans="1:11" ht="30" customHeight="1" thickBot="1" x14ac:dyDescent="0.3">
      <c r="A12" s="48"/>
      <c r="B12" s="11">
        <f>$E$3</f>
        <v>16.96</v>
      </c>
      <c r="C12" s="23">
        <f>F7</f>
        <v>0.14629</v>
      </c>
      <c r="D12" s="11">
        <f t="shared" si="0"/>
        <v>19.441078400000002</v>
      </c>
      <c r="E12" s="12">
        <v>35</v>
      </c>
      <c r="F12" s="11">
        <f t="shared" si="1"/>
        <v>680.43774400000007</v>
      </c>
      <c r="G12" s="12">
        <v>16</v>
      </c>
      <c r="H12" s="11">
        <f>SUM(F12*G12)</f>
        <v>10887.003904000001</v>
      </c>
      <c r="I12" s="11">
        <v>6000</v>
      </c>
      <c r="J12" s="11">
        <f t="shared" si="3"/>
        <v>4887.0039040000011</v>
      </c>
      <c r="K12" s="13">
        <f>SUM(J12/I12)</f>
        <v>0.81450065066666688</v>
      </c>
    </row>
    <row r="13" spans="1:11" ht="13.5" thickBot="1" x14ac:dyDescent="0.3">
      <c r="B13" s="3"/>
      <c r="C13" s="21"/>
      <c r="D13" s="3"/>
      <c r="F13" s="3"/>
      <c r="H13" s="3"/>
      <c r="I13" s="3"/>
      <c r="J13" s="3"/>
      <c r="K13" s="4"/>
    </row>
    <row r="14" spans="1:11" ht="30" customHeight="1" x14ac:dyDescent="0.25">
      <c r="A14" s="46" t="s">
        <v>21</v>
      </c>
      <c r="B14" s="7">
        <f>$C$3</f>
        <v>13</v>
      </c>
      <c r="C14" s="22">
        <f>F7</f>
        <v>0.14629</v>
      </c>
      <c r="D14" s="7">
        <f t="shared" si="0"/>
        <v>14.901769999999999</v>
      </c>
      <c r="E14" s="8">
        <v>37.5</v>
      </c>
      <c r="F14" s="7">
        <f t="shared" si="1"/>
        <v>558.81637499999999</v>
      </c>
      <c r="G14" s="8">
        <v>16</v>
      </c>
      <c r="H14" s="7">
        <f t="shared" si="2"/>
        <v>8941.0619999999999</v>
      </c>
      <c r="I14" s="7">
        <v>6000</v>
      </c>
      <c r="J14" s="7">
        <f t="shared" si="3"/>
        <v>2941.0619999999999</v>
      </c>
      <c r="K14" s="9">
        <f t="shared" si="4"/>
        <v>0.49017699999999997</v>
      </c>
    </row>
    <row r="15" spans="1:11" ht="30" customHeight="1" x14ac:dyDescent="0.25">
      <c r="A15" s="47"/>
      <c r="B15" s="30">
        <f>$D$3</f>
        <v>14.75</v>
      </c>
      <c r="C15" s="21">
        <f>F7</f>
        <v>0.14629</v>
      </c>
      <c r="D15" s="3">
        <f t="shared" si="0"/>
        <v>16.907777500000002</v>
      </c>
      <c r="E15" s="1">
        <v>37.5</v>
      </c>
      <c r="F15" s="3">
        <f t="shared" si="1"/>
        <v>634.04165625000007</v>
      </c>
      <c r="G15" s="1">
        <v>16</v>
      </c>
      <c r="H15" s="3">
        <f t="shared" si="2"/>
        <v>10144.666500000001</v>
      </c>
      <c r="I15" s="3">
        <v>6000</v>
      </c>
      <c r="J15" s="3">
        <f t="shared" si="3"/>
        <v>4144.6665000000012</v>
      </c>
      <c r="K15" s="10">
        <f t="shared" si="4"/>
        <v>0.69077775000000019</v>
      </c>
    </row>
    <row r="16" spans="1:11" ht="30" customHeight="1" thickBot="1" x14ac:dyDescent="0.3">
      <c r="A16" s="48"/>
      <c r="B16" s="11">
        <f>$E$3</f>
        <v>16.96</v>
      </c>
      <c r="C16" s="23">
        <f>F7</f>
        <v>0.14629</v>
      </c>
      <c r="D16" s="11">
        <f t="shared" si="0"/>
        <v>19.441078400000002</v>
      </c>
      <c r="E16" s="12">
        <v>37.5</v>
      </c>
      <c r="F16" s="11">
        <f t="shared" si="1"/>
        <v>729.0404400000001</v>
      </c>
      <c r="G16" s="12">
        <v>16</v>
      </c>
      <c r="H16" s="11">
        <f t="shared" si="2"/>
        <v>11664.647040000002</v>
      </c>
      <c r="I16" s="11">
        <v>6000</v>
      </c>
      <c r="J16" s="11">
        <f t="shared" si="3"/>
        <v>5664.6470400000017</v>
      </c>
      <c r="K16" s="13">
        <f t="shared" si="4"/>
        <v>0.94410784000000025</v>
      </c>
    </row>
    <row r="17" spans="1:17" ht="13.5" thickBot="1" x14ac:dyDescent="0.3">
      <c r="B17" s="3"/>
      <c r="C17" s="21"/>
      <c r="D17" s="3"/>
      <c r="F17" s="3"/>
      <c r="H17" s="3"/>
      <c r="I17" s="3"/>
      <c r="J17" s="3"/>
      <c r="K17" s="4"/>
    </row>
    <row r="18" spans="1:17" ht="30" customHeight="1" x14ac:dyDescent="0.25">
      <c r="A18" s="46" t="s">
        <v>22</v>
      </c>
      <c r="B18" s="7">
        <f>$C$3</f>
        <v>13</v>
      </c>
      <c r="C18" s="22">
        <f>F7</f>
        <v>0.14629</v>
      </c>
      <c r="D18" s="7">
        <f t="shared" si="0"/>
        <v>14.901769999999999</v>
      </c>
      <c r="E18" s="8">
        <v>40</v>
      </c>
      <c r="F18" s="7">
        <f t="shared" si="1"/>
        <v>596.07079999999996</v>
      </c>
      <c r="G18" s="8">
        <v>16</v>
      </c>
      <c r="H18" s="7">
        <f t="shared" si="2"/>
        <v>9537.1327999999994</v>
      </c>
      <c r="I18" s="7">
        <v>6000</v>
      </c>
      <c r="J18" s="7">
        <f t="shared" si="3"/>
        <v>3537.1327999999994</v>
      </c>
      <c r="K18" s="9">
        <f t="shared" si="4"/>
        <v>0.58952213333333325</v>
      </c>
    </row>
    <row r="19" spans="1:17" ht="30" customHeight="1" x14ac:dyDescent="0.25">
      <c r="A19" s="47"/>
      <c r="B19" s="30">
        <f>$D$3</f>
        <v>14.75</v>
      </c>
      <c r="C19" s="21">
        <f>F7</f>
        <v>0.14629</v>
      </c>
      <c r="D19" s="3">
        <f t="shared" si="0"/>
        <v>16.907777500000002</v>
      </c>
      <c r="E19" s="1">
        <v>40</v>
      </c>
      <c r="F19" s="3">
        <f t="shared" si="1"/>
        <v>676.31110000000012</v>
      </c>
      <c r="G19" s="1">
        <v>16</v>
      </c>
      <c r="H19" s="3">
        <f t="shared" si="2"/>
        <v>10820.977600000002</v>
      </c>
      <c r="I19" s="3">
        <v>6000</v>
      </c>
      <c r="J19" s="3">
        <f t="shared" si="3"/>
        <v>4820.977600000002</v>
      </c>
      <c r="K19" s="10">
        <f t="shared" si="4"/>
        <v>0.80349626666666696</v>
      </c>
    </row>
    <row r="20" spans="1:17" ht="30" customHeight="1" thickBot="1" x14ac:dyDescent="0.3">
      <c r="A20" s="48"/>
      <c r="B20" s="11">
        <f>$E$3</f>
        <v>16.96</v>
      </c>
      <c r="C20" s="23">
        <f>F7</f>
        <v>0.14629</v>
      </c>
      <c r="D20" s="11">
        <f t="shared" si="0"/>
        <v>19.441078400000002</v>
      </c>
      <c r="E20" s="12">
        <v>40</v>
      </c>
      <c r="F20" s="11">
        <f t="shared" si="1"/>
        <v>777.64313600000014</v>
      </c>
      <c r="G20" s="12">
        <v>16</v>
      </c>
      <c r="H20" s="11">
        <f t="shared" si="2"/>
        <v>12442.290176000002</v>
      </c>
      <c r="I20" s="11">
        <v>6000</v>
      </c>
      <c r="J20" s="11">
        <f t="shared" si="3"/>
        <v>6442.2901760000022</v>
      </c>
      <c r="K20" s="13">
        <f t="shared" si="4"/>
        <v>1.0737150293333337</v>
      </c>
    </row>
    <row r="21" spans="1:17" s="28" customFormat="1" x14ac:dyDescent="0.25">
      <c r="A21" s="27"/>
      <c r="C21" s="29"/>
    </row>
    <row r="22" spans="1:17" ht="30" customHeight="1" x14ac:dyDescent="0.25">
      <c r="A22" s="55" t="s">
        <v>23</v>
      </c>
      <c r="B22" s="52"/>
      <c r="C22" s="43">
        <f>F7</f>
        <v>0.14629</v>
      </c>
      <c r="D22" s="49">
        <f>SUM(B22)+SUM(B22*C22)</f>
        <v>0</v>
      </c>
      <c r="E22" s="14">
        <v>35</v>
      </c>
      <c r="F22" s="15">
        <f>SUM($D$22*E22)</f>
        <v>0</v>
      </c>
      <c r="G22" s="40">
        <v>16</v>
      </c>
      <c r="H22" s="15">
        <f>SUM(F22*$G$22)</f>
        <v>0</v>
      </c>
      <c r="I22" s="49">
        <v>6000</v>
      </c>
      <c r="J22" s="24">
        <f>SUM(H22-$I$22)</f>
        <v>-6000</v>
      </c>
      <c r="K22" s="16">
        <f>SUM(J22/$I$22)</f>
        <v>-1</v>
      </c>
      <c r="L22" s="31" t="s">
        <v>25</v>
      </c>
      <c r="M22" s="32"/>
      <c r="N22" s="32"/>
      <c r="O22" s="32"/>
      <c r="P22" s="32"/>
      <c r="Q22" s="33"/>
    </row>
    <row r="23" spans="1:17" ht="30" customHeight="1" x14ac:dyDescent="0.25">
      <c r="A23" s="56"/>
      <c r="B23" s="53"/>
      <c r="C23" s="44"/>
      <c r="D23" s="50"/>
      <c r="E23" s="1">
        <v>37.5</v>
      </c>
      <c r="F23" s="3">
        <f t="shared" ref="F23:F24" si="5">SUM($D$22*E23)</f>
        <v>0</v>
      </c>
      <c r="G23" s="41"/>
      <c r="H23" s="3">
        <f t="shared" ref="H23:H24" si="6">SUM(F23*$G$22)</f>
        <v>0</v>
      </c>
      <c r="I23" s="50"/>
      <c r="J23" s="25">
        <f t="shared" ref="J23:J24" si="7">SUM(H23-$I$22)</f>
        <v>-6000</v>
      </c>
      <c r="K23" s="17">
        <f t="shared" ref="K23:K24" si="8">SUM(J23/$I$22)</f>
        <v>-1</v>
      </c>
      <c r="L23" s="34"/>
      <c r="M23" s="35"/>
      <c r="N23" s="35"/>
      <c r="O23" s="35"/>
      <c r="P23" s="35"/>
      <c r="Q23" s="36"/>
    </row>
    <row r="24" spans="1:17" ht="30" customHeight="1" x14ac:dyDescent="0.25">
      <c r="A24" s="56"/>
      <c r="B24" s="54"/>
      <c r="C24" s="45"/>
      <c r="D24" s="51"/>
      <c r="E24" s="2">
        <v>40</v>
      </c>
      <c r="F24" s="18">
        <f t="shared" si="5"/>
        <v>0</v>
      </c>
      <c r="G24" s="42"/>
      <c r="H24" s="18">
        <f t="shared" si="6"/>
        <v>0</v>
      </c>
      <c r="I24" s="51"/>
      <c r="J24" s="26">
        <f t="shared" si="7"/>
        <v>-6000</v>
      </c>
      <c r="K24" s="19">
        <f t="shared" si="8"/>
        <v>-1</v>
      </c>
      <c r="L24" s="37"/>
      <c r="M24" s="38"/>
      <c r="N24" s="38"/>
      <c r="O24" s="38"/>
      <c r="P24" s="38"/>
      <c r="Q24" s="39"/>
    </row>
    <row r="25" spans="1:17" x14ac:dyDescent="0.25">
      <c r="A25" s="56"/>
    </row>
    <row r="26" spans="1:17" ht="30" customHeight="1" x14ac:dyDescent="0.25">
      <c r="A26" s="56"/>
      <c r="B26" s="24">
        <f>SUM(D26)/(1+$C$26)</f>
        <v>9.3469241765048228</v>
      </c>
      <c r="C26" s="43">
        <f>F7</f>
        <v>0.14629</v>
      </c>
      <c r="D26" s="15">
        <f>SUM($F$26/E26)</f>
        <v>10.714285714285714</v>
      </c>
      <c r="E26" s="14">
        <v>35</v>
      </c>
      <c r="F26" s="49">
        <f>SUM(H26/G26)</f>
        <v>375</v>
      </c>
      <c r="G26" s="40">
        <v>16</v>
      </c>
      <c r="H26" s="49">
        <f>SUM(I26+J26)</f>
        <v>6000</v>
      </c>
      <c r="I26" s="49">
        <v>6000</v>
      </c>
      <c r="J26" s="52"/>
      <c r="K26" s="58">
        <f>SUM(J26/I26)</f>
        <v>0</v>
      </c>
      <c r="L26" s="31" t="s">
        <v>24</v>
      </c>
      <c r="M26" s="32"/>
      <c r="N26" s="32"/>
      <c r="O26" s="32"/>
      <c r="P26" s="32"/>
      <c r="Q26" s="33"/>
    </row>
    <row r="27" spans="1:17" ht="30" customHeight="1" x14ac:dyDescent="0.25">
      <c r="A27" s="56"/>
      <c r="B27" s="25">
        <f t="shared" ref="B27:B28" si="9">SUM(D27)/(1+$C$26)</f>
        <v>8.7237958980711685</v>
      </c>
      <c r="C27" s="44"/>
      <c r="D27" s="3">
        <f t="shared" ref="D27:D28" si="10">SUM($F$26/E27)</f>
        <v>10</v>
      </c>
      <c r="E27" s="1">
        <v>37.5</v>
      </c>
      <c r="F27" s="50"/>
      <c r="G27" s="41"/>
      <c r="H27" s="50"/>
      <c r="I27" s="50"/>
      <c r="J27" s="53"/>
      <c r="K27" s="59"/>
      <c r="L27" s="34"/>
      <c r="M27" s="35"/>
      <c r="N27" s="35"/>
      <c r="O27" s="35"/>
      <c r="P27" s="35"/>
      <c r="Q27" s="36"/>
    </row>
    <row r="28" spans="1:17" ht="30" customHeight="1" x14ac:dyDescent="0.25">
      <c r="A28" s="57"/>
      <c r="B28" s="26">
        <f t="shared" si="9"/>
        <v>8.178558654441721</v>
      </c>
      <c r="C28" s="45"/>
      <c r="D28" s="18">
        <f t="shared" si="10"/>
        <v>9.375</v>
      </c>
      <c r="E28" s="2">
        <v>40</v>
      </c>
      <c r="F28" s="51"/>
      <c r="G28" s="42"/>
      <c r="H28" s="51"/>
      <c r="I28" s="51"/>
      <c r="J28" s="54"/>
      <c r="K28" s="60"/>
      <c r="L28" s="37"/>
      <c r="M28" s="38"/>
      <c r="N28" s="38"/>
      <c r="O28" s="38"/>
      <c r="P28" s="38"/>
      <c r="Q28" s="39"/>
    </row>
  </sheetData>
  <mergeCells count="20">
    <mergeCell ref="B1:E1"/>
    <mergeCell ref="B5:E5"/>
    <mergeCell ref="K26:K28"/>
    <mergeCell ref="H26:H28"/>
    <mergeCell ref="F26:F28"/>
    <mergeCell ref="C26:C28"/>
    <mergeCell ref="G26:G28"/>
    <mergeCell ref="J26:J28"/>
    <mergeCell ref="I26:I28"/>
    <mergeCell ref="L22:Q24"/>
    <mergeCell ref="L26:Q28"/>
    <mergeCell ref="G22:G24"/>
    <mergeCell ref="C22:C24"/>
    <mergeCell ref="A10:A12"/>
    <mergeCell ref="A14:A16"/>
    <mergeCell ref="A18:A20"/>
    <mergeCell ref="I22:I24"/>
    <mergeCell ref="B22:B24"/>
    <mergeCell ref="D22:D24"/>
    <mergeCell ref="A22:A28"/>
  </mergeCells>
  <conditionalFormatting sqref="B26">
    <cfRule type="cellIs" dxfId="3" priority="4" operator="lessThan">
      <formula>$C$3</formula>
    </cfRule>
  </conditionalFormatting>
  <conditionalFormatting sqref="B28">
    <cfRule type="cellIs" dxfId="2" priority="2" operator="lessThan">
      <formula>$C$3</formula>
    </cfRule>
  </conditionalFormatting>
  <conditionalFormatting sqref="B26:B28">
    <cfRule type="cellIs" dxfId="1" priority="1" operator="greaterThanOrEqual">
      <formula>$C$3</formula>
    </cfRule>
    <cfRule type="cellIs" dxfId="0" priority="3" operator="lessThan">
      <formula>$C$3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University of Saskatchewan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Naughton, Peggy</dc:creator>
  <cp:keywords/>
  <dc:description/>
  <cp:lastModifiedBy>Dobson, James</cp:lastModifiedBy>
  <cp:revision/>
  <dcterms:created xsi:type="dcterms:W3CDTF">2021-04-07T21:26:25Z</dcterms:created>
  <dcterms:modified xsi:type="dcterms:W3CDTF">2022-11-16T20:00:17Z</dcterms:modified>
  <cp:category/>
  <cp:contentStatus/>
</cp:coreProperties>
</file>