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binet.usask.ca\work$\ntn140\Desktop\"/>
    </mc:Choice>
  </mc:AlternateContent>
  <bookViews>
    <workbookView xWindow="-105" yWindow="-105" windowWidth="19425" windowHeight="10425"/>
  </bookViews>
  <sheets>
    <sheet name="Research Comp Budget Guide" sheetId="5" r:id="rId1"/>
    <sheet name="Research" sheetId="4" r:id="rId2"/>
    <sheet name="Rate Sheets" sheetId="6" r:id="rId3"/>
  </sheets>
  <externalReferences>
    <externalReference r:id="rId4"/>
  </externalReferences>
  <definedNames>
    <definedName name="AB">'[1]Benefit rates'!$C$10</definedName>
    <definedName name="AF">'[1]Benefit rates'!$C$7</definedName>
    <definedName name="AM">'[1]Benefit rates'!$C$8</definedName>
    <definedName name="AP">'[1]Benefit rates'!$C$9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" l="1"/>
  <c r="B93" i="4"/>
  <c r="B92" i="4"/>
  <c r="B74" i="4"/>
  <c r="B73" i="4"/>
  <c r="B72" i="4"/>
  <c r="B55" i="4"/>
  <c r="B53" i="4"/>
  <c r="B52" i="4"/>
  <c r="B51" i="4"/>
  <c r="B34" i="4"/>
  <c r="B32" i="4"/>
  <c r="B31" i="4"/>
  <c r="I46" i="6"/>
  <c r="I44" i="6"/>
  <c r="I41" i="6"/>
  <c r="I39" i="6"/>
  <c r="I38" i="6"/>
  <c r="I37" i="6"/>
  <c r="I35" i="6"/>
  <c r="I34" i="6"/>
  <c r="I33" i="6"/>
  <c r="I32" i="6"/>
  <c r="I26" i="6"/>
  <c r="I24" i="6"/>
  <c r="I21" i="6"/>
  <c r="H19" i="6"/>
  <c r="H18" i="6"/>
  <c r="H17" i="6"/>
  <c r="I15" i="6"/>
  <c r="I14" i="6"/>
  <c r="I13" i="6"/>
  <c r="I12" i="6"/>
  <c r="I10" i="6"/>
  <c r="I9" i="6"/>
  <c r="I8" i="6"/>
  <c r="I7" i="6"/>
  <c r="I6" i="6"/>
  <c r="C92" i="4" l="1"/>
  <c r="F74" i="4"/>
  <c r="F73" i="4"/>
  <c r="F72" i="4"/>
  <c r="F55" i="4"/>
  <c r="F53" i="4"/>
  <c r="F52" i="4"/>
  <c r="F51" i="4"/>
  <c r="E30" i="4"/>
  <c r="F34" i="4"/>
  <c r="E32" i="4"/>
  <c r="F31" i="4"/>
  <c r="C93" i="4"/>
  <c r="C90" i="4"/>
  <c r="C89" i="4"/>
  <c r="C88" i="4"/>
  <c r="F76" i="4"/>
  <c r="F70" i="4"/>
  <c r="C70" i="4"/>
  <c r="F69" i="4"/>
  <c r="C69" i="4"/>
  <c r="F68" i="4"/>
  <c r="C68" i="4"/>
  <c r="F56" i="4"/>
  <c r="E56" i="4"/>
  <c r="F49" i="4"/>
  <c r="E49" i="4"/>
  <c r="D49" i="4"/>
  <c r="C49" i="4"/>
  <c r="F48" i="4"/>
  <c r="E48" i="4"/>
  <c r="D48" i="4"/>
  <c r="C48" i="4"/>
  <c r="F47" i="4"/>
  <c r="E47" i="4"/>
  <c r="D47" i="4"/>
  <c r="C47" i="4"/>
  <c r="F35" i="4"/>
  <c r="E35" i="4"/>
  <c r="F28" i="4"/>
  <c r="E28" i="4"/>
  <c r="D28" i="4"/>
  <c r="C28" i="4"/>
  <c r="F27" i="4"/>
  <c r="E27" i="4"/>
  <c r="D27" i="4"/>
  <c r="C27" i="4"/>
  <c r="F26" i="4"/>
  <c r="E26" i="4"/>
  <c r="D26" i="4"/>
  <c r="C26" i="4"/>
  <c r="D15" i="4"/>
  <c r="E15" i="4" s="1"/>
  <c r="B15" i="4"/>
  <c r="C15" i="4" s="1"/>
  <c r="C13" i="4" s="1"/>
  <c r="E14" i="4"/>
  <c r="E12" i="4" s="1"/>
  <c r="C14" i="4"/>
  <c r="C12" i="4" l="1"/>
  <c r="E13" i="4"/>
  <c r="C58" i="4"/>
  <c r="C59" i="4" s="1"/>
  <c r="C37" i="4"/>
  <c r="C38" i="4" s="1"/>
  <c r="C78" i="4"/>
  <c r="C80" i="4" s="1"/>
  <c r="D53" i="4"/>
  <c r="C96" i="4"/>
  <c r="C98" i="4" s="1"/>
  <c r="E53" i="4"/>
  <c r="D52" i="4"/>
  <c r="E52" i="4"/>
  <c r="E51" i="4"/>
  <c r="E58" i="4" s="1"/>
  <c r="E59" i="4" s="1"/>
  <c r="D51" i="4"/>
  <c r="F58" i="4"/>
  <c r="F60" i="4" s="1"/>
  <c r="D32" i="4"/>
  <c r="F32" i="4"/>
  <c r="D31" i="4"/>
  <c r="E31" i="4"/>
  <c r="F78" i="4"/>
  <c r="E37" i="4"/>
  <c r="D30" i="4"/>
  <c r="E11" i="4"/>
  <c r="E16" i="4" s="1"/>
  <c r="F30" i="4"/>
  <c r="C11" i="4"/>
  <c r="C16" i="4" s="1"/>
  <c r="C60" i="4" l="1"/>
  <c r="C79" i="4"/>
  <c r="C39" i="4"/>
  <c r="F37" i="4"/>
  <c r="F38" i="4" s="1"/>
  <c r="D58" i="4"/>
  <c r="D60" i="4" s="1"/>
  <c r="D37" i="4"/>
  <c r="D38" i="4" s="1"/>
  <c r="C97" i="4"/>
  <c r="F59" i="4"/>
  <c r="E60" i="4"/>
  <c r="C18" i="4"/>
  <c r="C17" i="4"/>
  <c r="E17" i="4"/>
  <c r="E18" i="4"/>
  <c r="E39" i="4"/>
  <c r="E38" i="4"/>
  <c r="F80" i="4"/>
  <c r="F79" i="4"/>
  <c r="F39" i="4" l="1"/>
  <c r="D39" i="4"/>
  <c r="D59" i="4"/>
</calcChain>
</file>

<file path=xl/comments1.xml><?xml version="1.0" encoding="utf-8"?>
<comments xmlns="http://schemas.openxmlformats.org/spreadsheetml/2006/main">
  <authors>
    <author>Chometa Keele, Jacqueline</author>
    <author>tlf135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Chometa Keele, Jacqueline:</t>
        </r>
        <r>
          <rPr>
            <sz val="9"/>
            <color indexed="81"/>
            <rFont val="Tahoma"/>
            <family val="2"/>
          </rPr>
          <t xml:space="preserve">
Paymaster Dental with no EI reduction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Chometa Keele, Jacqueline:</t>
        </r>
        <r>
          <rPr>
            <sz val="9"/>
            <color indexed="81"/>
            <rFont val="Tahoma"/>
            <family val="2"/>
          </rPr>
          <t xml:space="preserve">
Paymaster Dental with no EI reduction</t>
        </r>
      </text>
    </comment>
    <comment ref="A17" authorId="1" shapeId="0">
      <text>
        <r>
          <rPr>
            <b/>
            <sz val="8"/>
            <color indexed="81"/>
            <rFont val="Tahoma"/>
            <family val="2"/>
          </rPr>
          <t>tlf135:</t>
        </r>
        <r>
          <rPr>
            <sz val="8"/>
            <color indexed="81"/>
            <rFont val="Tahoma"/>
            <family val="2"/>
          </rPr>
          <t xml:space="preserve">
Includes Exempt Retirees</t>
        </r>
      </text>
    </comment>
    <comment ref="A19" authorId="1" shapeId="0">
      <text>
        <r>
          <rPr>
            <b/>
            <sz val="8"/>
            <color indexed="81"/>
            <rFont val="Tahoma"/>
            <family val="2"/>
          </rPr>
          <t>tlf135:</t>
        </r>
        <r>
          <rPr>
            <sz val="8"/>
            <color indexed="81"/>
            <rFont val="Tahoma"/>
            <family val="2"/>
          </rPr>
          <t xml:space="preserve">
Includes OFAC Retirees</t>
        </r>
      </text>
    </comment>
  </commentList>
</comments>
</file>

<file path=xl/sharedStrings.xml><?xml version="1.0" encoding="utf-8"?>
<sst xmlns="http://schemas.openxmlformats.org/spreadsheetml/2006/main" count="341" uniqueCount="188">
  <si>
    <t>(benefit calculations are not precise as employees may reach maximum contribution levels over a year)</t>
  </si>
  <si>
    <r>
      <rPr>
        <sz val="10"/>
        <rFont val="Arial"/>
        <family val="2"/>
      </rPr>
      <t xml:space="preserve">Select the type of employee  and enter the salary you intend to offer in the blue fields.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The estimated costs  will be calculated based on the salary entered. </t>
    </r>
    <r>
      <rPr>
        <i/>
        <sz val="10"/>
        <rFont val="Arial"/>
        <family val="2"/>
      </rPr>
      <t>CPP and EI estimates are not precise as employees may reach maximum contribution levels over a year.</t>
    </r>
  </si>
  <si>
    <t>Benefit Plan Conditions:</t>
  </si>
  <si>
    <t xml:space="preserve"> - Undergraduate and graduate students do not qualify for optional benefit plans.</t>
  </si>
  <si>
    <t xml:space="preserve"> - For salaried employees, who work at least half time, eligibility to participate in the benefit plan is based on the length of the appointment:</t>
  </si>
  <si>
    <t xml:space="preserve"> - Benefit packages cannot be altered.  For example, if the employee's term is 2 years, they must receive life insurance, dental, health, disability and pension.</t>
  </si>
  <si>
    <t>Casual employees - paid hourly</t>
  </si>
  <si>
    <t>Mandatory benefits, plus vacation pay</t>
  </si>
  <si>
    <t>PSAC Grad Student</t>
  </si>
  <si>
    <t>Salary</t>
  </si>
  <si>
    <t>CPP</t>
  </si>
  <si>
    <t>EI</t>
  </si>
  <si>
    <t>WCB</t>
  </si>
  <si>
    <t>Total benefits</t>
  </si>
  <si>
    <t>as a % of base salary</t>
  </si>
  <si>
    <t>Total salary and benefit</t>
  </si>
  <si>
    <t>Research assistants, research technicians - salaried</t>
  </si>
  <si>
    <t>Benefit Plan</t>
  </si>
  <si>
    <t>Length of Appointment:</t>
  </si>
  <si>
    <t>Less than 6 months</t>
  </si>
  <si>
    <t>6 months</t>
  </si>
  <si>
    <t>greater than 6 months but less than 2 years</t>
  </si>
  <si>
    <t>2 years or greater</t>
  </si>
  <si>
    <t>Benefits included:</t>
  </si>
  <si>
    <t>mandatory benefits only</t>
  </si>
  <si>
    <t>health, dental, life</t>
  </si>
  <si>
    <t>health, dental, life, pension</t>
  </si>
  <si>
    <t>health, dental, life, pension, disability</t>
  </si>
  <si>
    <t>Monthly salary</t>
  </si>
  <si>
    <t>Basic life insurance</t>
  </si>
  <si>
    <t>Dental - monthly</t>
  </si>
  <si>
    <t>Health - monthly</t>
  </si>
  <si>
    <t>Disability</t>
  </si>
  <si>
    <t>Pension</t>
  </si>
  <si>
    <t>Research Professionals - salaried</t>
  </si>
  <si>
    <t>Part time benefit plan (eligible after 26 weeks with 390 hours worked)</t>
  </si>
  <si>
    <t>insurance, dental, health,  pension</t>
  </si>
  <si>
    <t>Salary (monthly)</t>
  </si>
  <si>
    <t xml:space="preserve">Dental(single) - monthly </t>
  </si>
  <si>
    <t>Health (drugs only) - monthly</t>
  </si>
  <si>
    <t>Pension (after 2 years)</t>
  </si>
  <si>
    <t>Post Doctoral Fellows (PSAC)</t>
  </si>
  <si>
    <t>Mandatory Benefits</t>
  </si>
  <si>
    <t>Old Rates</t>
  </si>
  <si>
    <t>New Rates</t>
  </si>
  <si>
    <t>Group</t>
  </si>
  <si>
    <t>Flat</t>
  </si>
  <si>
    <t>Effective</t>
  </si>
  <si>
    <t>Emple</t>
  </si>
  <si>
    <t>Emplr</t>
  </si>
  <si>
    <t>Total</t>
  </si>
  <si>
    <t>Rate ID</t>
  </si>
  <si>
    <t>Date</t>
  </si>
  <si>
    <t>Rate</t>
  </si>
  <si>
    <t>Dental Plan</t>
  </si>
  <si>
    <t>Employement Group</t>
  </si>
  <si>
    <t>ASPDEN</t>
  </si>
  <si>
    <t>2020-07-01</t>
  </si>
  <si>
    <t>ASPA</t>
  </si>
  <si>
    <t>CUPDNF</t>
  </si>
  <si>
    <t>CUPE</t>
  </si>
  <si>
    <t>OOADEN</t>
  </si>
  <si>
    <t>Exempt</t>
  </si>
  <si>
    <t>OPDNF1</t>
  </si>
  <si>
    <t>Research admin/support</t>
  </si>
  <si>
    <t>PMTDNF</t>
  </si>
  <si>
    <t>Affiliates</t>
  </si>
  <si>
    <t>GENDEN</t>
  </si>
  <si>
    <t>Senior Admin</t>
  </si>
  <si>
    <t>OPTDNB</t>
  </si>
  <si>
    <t>Research Professional</t>
  </si>
  <si>
    <t>USFDEN</t>
  </si>
  <si>
    <t>USFA</t>
  </si>
  <si>
    <t>PMTDNB</t>
  </si>
  <si>
    <t>Affiliates Research Professonal</t>
  </si>
  <si>
    <t>RASDNN</t>
  </si>
  <si>
    <t>Retiree ASPA &amp; Exempt</t>
  </si>
  <si>
    <t>RCUDNN</t>
  </si>
  <si>
    <t>Retiree CUPE</t>
  </si>
  <si>
    <t>RUSDNN</t>
  </si>
  <si>
    <t>Retiree Faculty</t>
  </si>
  <si>
    <t>PTDENB</t>
  </si>
  <si>
    <t>PAIDEN</t>
  </si>
  <si>
    <t>RDOS</t>
  </si>
  <si>
    <t>PDFDEN</t>
  </si>
  <si>
    <t>PDF</t>
  </si>
  <si>
    <t>Health Care Plan</t>
  </si>
  <si>
    <t>ASPEHC</t>
  </si>
  <si>
    <t>2020-08-01</t>
  </si>
  <si>
    <t>CUPEHC</t>
  </si>
  <si>
    <t>OOAEHC</t>
  </si>
  <si>
    <t>OPEHF1</t>
  </si>
  <si>
    <t>GENEHC</t>
  </si>
  <si>
    <t>OPTEHB</t>
  </si>
  <si>
    <t>USFEHC</t>
  </si>
  <si>
    <t>PTEHCB</t>
  </si>
  <si>
    <t>PAIEHC</t>
  </si>
  <si>
    <t>PDFEHC</t>
  </si>
  <si>
    <t>Life Insurance</t>
  </si>
  <si>
    <t>Basic Life</t>
  </si>
  <si>
    <t>Current (old)</t>
  </si>
  <si>
    <t>Renewal (new)</t>
  </si>
  <si>
    <t>Active Employees</t>
  </si>
  <si>
    <t xml:space="preserve">Optional Life </t>
  </si>
  <si>
    <t>Current</t>
  </si>
  <si>
    <t>Renewal</t>
  </si>
  <si>
    <t>Age Band</t>
  </si>
  <si>
    <t>Smoker</t>
  </si>
  <si>
    <t>Non-Smoker</t>
  </si>
  <si>
    <t>Under 40</t>
  </si>
  <si>
    <t>40 - 44</t>
  </si>
  <si>
    <t>45 - 49</t>
  </si>
  <si>
    <t>50 - 54</t>
  </si>
  <si>
    <t>55 - 59</t>
  </si>
  <si>
    <t>60 - 64</t>
  </si>
  <si>
    <t>65 - 69</t>
  </si>
  <si>
    <t>Optional AD&amp;D (per $1,000)</t>
  </si>
  <si>
    <t>Long-Term Disability (% of covered earnings)</t>
  </si>
  <si>
    <t>Plan</t>
  </si>
  <si>
    <t>Academic LTD Core and Administrative LTD</t>
  </si>
  <si>
    <t>Academic LTD Plan Core and Administrative LTD</t>
  </si>
  <si>
    <t xml:space="preserve">          Blended Rate</t>
  </si>
  <si>
    <t>Academic LTD Supplemental (formerly Top-Up)</t>
  </si>
  <si>
    <t xml:space="preserve">   Blended Rate</t>
  </si>
  <si>
    <t>Non-Academic LTD</t>
  </si>
  <si>
    <t xml:space="preserve">   Class C</t>
  </si>
  <si>
    <t>These $/% to be confirmed by Benefits anually.</t>
  </si>
  <si>
    <t>Research admin/support and affiliates</t>
  </si>
  <si>
    <r>
      <t xml:space="preserve">Proposal Development (Pre Award) Budget Guide – </t>
    </r>
    <r>
      <rPr>
        <b/>
        <i/>
        <sz val="16"/>
        <rFont val="Calibri"/>
        <family val="2"/>
      </rPr>
      <t>Approximates Only</t>
    </r>
  </si>
  <si>
    <t xml:space="preserve">research.services@usask.ca </t>
  </si>
  <si>
    <t>Employment Group</t>
  </si>
  <si>
    <t>Rate of Pay</t>
  </si>
  <si>
    <t>Payroll Costs</t>
  </si>
  <si>
    <t>Employer</t>
  </si>
  <si>
    <t>Vacation &amp; Stat Costs</t>
  </si>
  <si>
    <t>Benefit Costs – 1.0 FTE (prorate to FTE)</t>
  </si>
  <si>
    <t>Total Budgeted Salary Costs</t>
  </si>
  <si>
    <t>No costs</t>
  </si>
  <si>
    <t>Post-doctoral Fellows</t>
  </si>
  <si>
    <t>$36,000/yr.</t>
  </si>
  <si>
    <t>Undergraduate Students</t>
  </si>
  <si>
    <t>Vacation &amp; Stat: 10%</t>
  </si>
  <si>
    <t>Less than 6 mos. &amp;/or less than 0.5 FTE</t>
  </si>
  <si>
    <t>6 mos., minimum 0.5 FTE</t>
  </si>
  <si>
    <t>Greater than 6 mos. but less than 2 yrs., minimum 0.5 FTE</t>
  </si>
  <si>
    <t>2 yrs. or more, minimum 0.5 FTE</t>
  </si>
  <si>
    <t>Graduate Students (PSAC)</t>
  </si>
  <si>
    <r>
      <t xml:space="preserve">No costs
</t>
    </r>
    <r>
      <rPr>
        <i/>
        <sz val="10"/>
        <rFont val="Calibri"/>
        <family val="2"/>
      </rPr>
      <t>Benefits provided through student fees</t>
    </r>
  </si>
  <si>
    <r>
      <t xml:space="preserve">Vacation: 7.7%
</t>
    </r>
    <r>
      <rPr>
        <i/>
        <sz val="10"/>
        <rFont val="Calibri"/>
        <family val="2"/>
      </rPr>
      <t>If all vacation taken during employment no additional cost</t>
    </r>
  </si>
  <si>
    <r>
      <t xml:space="preserve">Click here for salary ranges
</t>
    </r>
    <r>
      <rPr>
        <sz val="10"/>
        <rFont val="Arial"/>
        <family val="2"/>
      </rPr>
      <t>$12.54/hr.</t>
    </r>
  </si>
  <si>
    <t>Non-union Employees</t>
  </si>
  <si>
    <r>
      <t xml:space="preserve">Click here for salary ranges 
</t>
    </r>
    <r>
      <rPr>
        <sz val="10"/>
        <rFont val="Arial"/>
        <family val="2"/>
      </rPr>
      <t>(i.e. Pay Band 2 $15.09/hr.)</t>
    </r>
  </si>
  <si>
    <t xml:space="preserve">All salary ranges are available at: </t>
  </si>
  <si>
    <t xml:space="preserve">https://working.usask.ca/agreements/compensation/salary-ranges.php </t>
  </si>
  <si>
    <t xml:space="preserve">All employment agreement are available at: </t>
  </si>
  <si>
    <t xml:space="preserve">https://working.usask.ca/agreements/index.php </t>
  </si>
  <si>
    <t>Please note the rates of pay, payroll and benefit costs change.  Please use the most up to date guide to ensure accuracy.</t>
  </si>
  <si>
    <t>These values to be enterred in order to complete calculations</t>
  </si>
  <si>
    <t>2021-07-01</t>
  </si>
  <si>
    <t>Part time</t>
  </si>
  <si>
    <t>SESDEN</t>
  </si>
  <si>
    <t>2020-12-01</t>
  </si>
  <si>
    <t>Sessionals</t>
  </si>
  <si>
    <t>SESEHC</t>
  </si>
  <si>
    <t>Effective Date: July 01, 2021</t>
  </si>
  <si>
    <t>Estimated non-unionized employee benefit costs, effective July 1, 2021</t>
  </si>
  <si>
    <t>Updated: July, 2021</t>
  </si>
  <si>
    <t xml:space="preserve">These % to be confirmed by Payroll (?) anually. </t>
  </si>
  <si>
    <t>Vacation &amp; Stat: 11.8%</t>
  </si>
  <si>
    <t>Statutory holiday pay (3.8% on base plus vacation pay)*</t>
  </si>
  <si>
    <t>*Confirmed with Payroll July 22, 2021 to continue to use 3.8%, however,</t>
  </si>
  <si>
    <t>this % will change by early August with the addition of the new T&amp;R Stat holiday.</t>
  </si>
  <si>
    <t>Vacation pay (3/52)</t>
  </si>
  <si>
    <t>CPP/EI/WC: 8.032%</t>
  </si>
  <si>
    <t>CPP/EI/WC/ group life: 8.432%</t>
  </si>
  <si>
    <r>
      <t xml:space="preserve">$946.56/yr.
</t>
    </r>
    <r>
      <rPr>
        <i/>
        <sz val="10"/>
        <rFont val="Calibri"/>
        <family val="2"/>
      </rPr>
      <t>To be eligible minimum 0.5 FTE or greater &amp; greater than or equal to 6 month term</t>
    </r>
  </si>
  <si>
    <t>Life Ins.: 0.3288%
Health &amp; Dental: $3,438/yr.</t>
  </si>
  <si>
    <t>Life Ins./Pension: 8.83%
Health &amp; Dental: $3,438/yr.</t>
  </si>
  <si>
    <t>Life Ins./Pension/ Disability: 10.1%
Health &amp; Dental: $3,438/yr.</t>
  </si>
  <si>
    <r>
      <t xml:space="preserve">Rate of Pay multiplied by 16.13% plus $946.56/yr. (benefits) 
</t>
    </r>
    <r>
      <rPr>
        <sz val="11"/>
        <rFont val="Calibri"/>
        <family val="2"/>
      </rPr>
      <t>$42,753.40/yr.</t>
    </r>
  </si>
  <si>
    <r>
      <t xml:space="preserve">Rate of Pay multiplied by 18.03%
</t>
    </r>
    <r>
      <rPr>
        <sz val="11"/>
        <rFont val="Calibri"/>
        <family val="2"/>
      </rPr>
      <t>$17.81/hr.</t>
    </r>
  </si>
  <si>
    <r>
      <t xml:space="preserve">Rate of Pay multiplied by 18.03%
</t>
    </r>
    <r>
      <rPr>
        <sz val="11"/>
        <rFont val="Calibri"/>
        <family val="2"/>
      </rPr>
      <t>$14.80/hr.</t>
    </r>
  </si>
  <si>
    <r>
      <t xml:space="preserve">Rate of Pay multiplied by 18.36% plus $3,438/yr. (benefits)
</t>
    </r>
    <r>
      <rPr>
        <sz val="11"/>
        <rFont val="Calibri"/>
        <family val="2"/>
      </rPr>
      <t>$17.86/hr. plus $287/mos. (benefits)</t>
    </r>
  </si>
  <si>
    <r>
      <t xml:space="preserve">Rate of Pay multiplied by 26.86% plus $3,438/yr. (benefits)
</t>
    </r>
    <r>
      <rPr>
        <sz val="11"/>
        <rFont val="Calibri"/>
        <family val="2"/>
      </rPr>
      <t>$19.14/hr. plus $287/mos. (benefits)</t>
    </r>
  </si>
  <si>
    <r>
      <t xml:space="preserve">Rate of Pay multiplied by 28.13% plus $3,438/yr. (benefits)
</t>
    </r>
    <r>
      <rPr>
        <sz val="11"/>
        <rFont val="Calibri"/>
        <family val="2"/>
      </rPr>
      <t>$19.33/hr. plus $287/mos. (benefits</t>
    </r>
    <r>
      <rPr>
        <b/>
        <sz val="11"/>
        <rFont val="Calibri"/>
        <family val="2"/>
      </rPr>
      <t>)</t>
    </r>
  </si>
  <si>
    <t xml:space="preserve">Work with your Research Facilitator or the Research Acceleration &amp; Strategic Initiatives Office at: </t>
  </si>
  <si>
    <t>$21.48/hr.</t>
  </si>
  <si>
    <r>
      <t xml:space="preserve">Rate of Pay multiplied by 19.832% 
</t>
    </r>
    <r>
      <rPr>
        <sz val="11"/>
        <rFont val="Calibri"/>
        <family val="2"/>
      </rPr>
      <t>$25.74/hr.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</si>
</sst>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%"/>
    <numFmt numFmtId="168" formatCode="0.0000%"/>
    <numFmt numFmtId="169" formatCode="_(* #,##0.00000_);_(* \(#,##0.00000\);_(* &quot;-&quot;??_);_(@_)"/>
    <numFmt numFmtId="170" formatCode="&quot;$&quot;#,##0.00"/>
    <numFmt numFmtId="171" formatCode="0.0000"/>
    <numFmt numFmtId="172" formatCode="&quot;$&quot;#,##0.000_);[Red]\(&quot;$&quot;#,##0.000\)"/>
    <numFmt numFmtId="173" formatCode="&quot;$&quot;#,##0.00000_);[Red]\(&quot;$&quot;#,##0.00000\)"/>
    <numFmt numFmtId="174" formatCode="&quot;$&quot;#,##0.0000_);[Red]\(&quot;$&quot;#,##0.0000\)"/>
    <numFmt numFmtId="175" formatCode="0.000"/>
    <numFmt numFmtId="176" formatCode="_(* #,##0.000000_);_(* \(#,##0.000000\);_(* &quot;-&quot;??_);_(@_)"/>
    <numFmt numFmtId="177" formatCode="0.0%"/>
  </numFmts>
  <fonts count="36" x14ac:knownFonts="1">
    <font>
      <sz val="10"/>
      <name val="Arial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u/>
      <sz val="10"/>
      <color theme="10"/>
      <name val="Arial"/>
      <family val="2"/>
    </font>
    <font>
      <b/>
      <sz val="12"/>
      <color rgb="FFFFFFFF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4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4" fillId="0" borderId="0" applyFont="0" applyFill="0" applyBorder="0" applyAlignment="0" applyProtection="0"/>
  </cellStyleXfs>
  <cellXfs count="191">
    <xf numFmtId="0" fontId="0" fillId="0" borderId="0" xfId="0"/>
    <xf numFmtId="0" fontId="0" fillId="2" borderId="0" xfId="0" applyFill="1"/>
    <xf numFmtId="166" fontId="0" fillId="2" borderId="1" xfId="0" applyNumberFormat="1" applyFill="1" applyBorder="1"/>
    <xf numFmtId="0" fontId="0" fillId="2" borderId="2" xfId="0" applyFill="1" applyBorder="1"/>
    <xf numFmtId="0" fontId="1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65" fontId="3" fillId="2" borderId="0" xfId="1" applyFont="1" applyFill="1" applyAlignment="1">
      <alignment horizontal="center" wrapText="1"/>
    </xf>
    <xf numFmtId="167" fontId="0" fillId="2" borderId="0" xfId="2" applyNumberFormat="1" applyFont="1" applyFill="1"/>
    <xf numFmtId="166" fontId="0" fillId="2" borderId="0" xfId="3" applyFont="1" applyFill="1"/>
    <xf numFmtId="0" fontId="4" fillId="2" borderId="0" xfId="0" applyFont="1" applyFill="1" applyAlignment="1">
      <alignment wrapText="1"/>
    </xf>
    <xf numFmtId="10" fontId="0" fillId="2" borderId="0" xfId="2" applyNumberFormat="1" applyFont="1" applyFill="1"/>
    <xf numFmtId="0" fontId="4" fillId="2" borderId="0" xfId="0" applyFont="1" applyFill="1"/>
    <xf numFmtId="165" fontId="0" fillId="2" borderId="0" xfId="1" applyFont="1" applyFill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165" fontId="3" fillId="2" borderId="0" xfId="1" applyFont="1" applyFill="1" applyAlignment="1">
      <alignment horizontal="center" vertical="top" wrapText="1"/>
    </xf>
    <xf numFmtId="169" fontId="0" fillId="2" borderId="0" xfId="3" applyNumberFormat="1" applyFont="1" applyFill="1"/>
    <xf numFmtId="0" fontId="0" fillId="2" borderId="0" xfId="0" applyFill="1" applyAlignment="1">
      <alignment horizontal="right"/>
    </xf>
    <xf numFmtId="10" fontId="0" fillId="2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0" fontId="3" fillId="2" borderId="0" xfId="0" applyFont="1" applyFill="1" applyAlignment="1">
      <alignment horizontal="center" wrapText="1"/>
    </xf>
    <xf numFmtId="165" fontId="0" fillId="3" borderId="0" xfId="1" applyFont="1" applyFill="1" applyProtection="1">
      <protection locked="0"/>
    </xf>
    <xf numFmtId="165" fontId="4" fillId="3" borderId="0" xfId="1" applyFill="1" applyProtection="1">
      <protection locked="0"/>
    </xf>
    <xf numFmtId="0" fontId="0" fillId="2" borderId="0" xfId="0" applyFill="1" applyAlignment="1">
      <alignment vertical="top"/>
    </xf>
    <xf numFmtId="167" fontId="0" fillId="2" borderId="0" xfId="4" applyNumberFormat="1" applyFont="1" applyFill="1"/>
    <xf numFmtId="0" fontId="3" fillId="2" borderId="0" xfId="0" applyFont="1" applyFill="1" applyAlignment="1">
      <alignment horizontal="center" vertical="center" wrapText="1"/>
    </xf>
    <xf numFmtId="165" fontId="3" fillId="2" borderId="0" xfId="1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top" wrapText="1"/>
    </xf>
    <xf numFmtId="165" fontId="3" fillId="2" borderId="2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165" fontId="0" fillId="0" borderId="0" xfId="1" applyFont="1" applyProtection="1">
      <protection locked="0"/>
    </xf>
    <xf numFmtId="0" fontId="0" fillId="4" borderId="2" xfId="0" applyFill="1" applyBorder="1"/>
    <xf numFmtId="165" fontId="3" fillId="4" borderId="2" xfId="1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8" fillId="0" borderId="4" xfId="0" applyFont="1" applyFill="1" applyBorder="1"/>
    <xf numFmtId="0" fontId="8" fillId="0" borderId="0" xfId="0" applyFont="1" applyFill="1" applyBorder="1"/>
    <xf numFmtId="0" fontId="6" fillId="0" borderId="5" xfId="0" applyFont="1" applyBorder="1"/>
    <xf numFmtId="0" fontId="8" fillId="0" borderId="0" xfId="0" applyFont="1" applyFill="1"/>
    <xf numFmtId="0" fontId="8" fillId="0" borderId="6" xfId="0" applyFont="1" applyFill="1" applyBorder="1" applyAlignment="1">
      <alignment horizontal="center"/>
    </xf>
    <xf numFmtId="164" fontId="8" fillId="0" borderId="0" xfId="0" applyNumberFormat="1" applyFont="1" applyFill="1" applyBorder="1"/>
    <xf numFmtId="164" fontId="8" fillId="0" borderId="7" xfId="0" applyNumberFormat="1" applyFont="1" applyFill="1" applyBorder="1"/>
    <xf numFmtId="14" fontId="8" fillId="5" borderId="4" xfId="0" quotePrefix="1" applyNumberFormat="1" applyFont="1" applyFill="1" applyBorder="1"/>
    <xf numFmtId="164" fontId="8" fillId="5" borderId="0" xfId="0" applyNumberFormat="1" applyFont="1" applyFill="1" applyBorder="1"/>
    <xf numFmtId="164" fontId="8" fillId="5" borderId="8" xfId="0" applyNumberFormat="1" applyFont="1" applyFill="1" applyBorder="1"/>
    <xf numFmtId="164" fontId="0" fillId="0" borderId="0" xfId="0" applyNumberFormat="1" applyFill="1"/>
    <xf numFmtId="0" fontId="8" fillId="0" borderId="6" xfId="0" applyFont="1" applyBorder="1" applyAlignment="1">
      <alignment horizontal="center"/>
    </xf>
    <xf numFmtId="164" fontId="8" fillId="0" borderId="8" xfId="0" applyNumberFormat="1" applyFont="1" applyFill="1" applyBorder="1"/>
    <xf numFmtId="0" fontId="12" fillId="0" borderId="0" xfId="0" applyFont="1"/>
    <xf numFmtId="164" fontId="12" fillId="0" borderId="0" xfId="0" applyNumberFormat="1" applyFont="1"/>
    <xf numFmtId="164" fontId="8" fillId="0" borderId="9" xfId="0" applyNumberFormat="1" applyFont="1" applyFill="1" applyBorder="1"/>
    <xf numFmtId="164" fontId="8" fillId="5" borderId="9" xfId="0" applyNumberFormat="1" applyFont="1" applyFill="1" applyBorder="1"/>
    <xf numFmtId="164" fontId="8" fillId="0" borderId="10" xfId="0" applyNumberFormat="1" applyFont="1" applyFill="1" applyBorder="1"/>
    <xf numFmtId="14" fontId="8" fillId="0" borderId="4" xfId="0" quotePrefix="1" applyNumberFormat="1" applyFont="1" applyFill="1" applyBorder="1"/>
    <xf numFmtId="0" fontId="0" fillId="0" borderId="0" xfId="0" applyFill="1"/>
    <xf numFmtId="164" fontId="12" fillId="0" borderId="0" xfId="0" applyNumberFormat="1" applyFont="1" applyFill="1" applyBorder="1"/>
    <xf numFmtId="164" fontId="12" fillId="0" borderId="0" xfId="0" applyNumberFormat="1" applyFont="1" applyFill="1"/>
    <xf numFmtId="164" fontId="8" fillId="0" borderId="11" xfId="0" applyNumberFormat="1" applyFont="1" applyFill="1" applyBorder="1"/>
    <xf numFmtId="14" fontId="8" fillId="0" borderId="0" xfId="0" quotePrefix="1" applyNumberFormat="1" applyFont="1" applyFill="1" applyBorder="1"/>
    <xf numFmtId="0" fontId="13" fillId="0" borderId="0" xfId="0" applyFont="1" applyFill="1" applyAlignment="1">
      <alignment horizontal="center" vertical="top" wrapText="1"/>
    </xf>
    <xf numFmtId="164" fontId="8" fillId="0" borderId="0" xfId="0" quotePrefix="1" applyNumberFormat="1" applyFont="1" applyFill="1" applyBorder="1"/>
    <xf numFmtId="170" fontId="8" fillId="0" borderId="0" xfId="0" applyNumberFormat="1" applyFont="1" applyFill="1" applyBorder="1"/>
    <xf numFmtId="170" fontId="8" fillId="5" borderId="0" xfId="0" applyNumberFormat="1" applyFont="1" applyFill="1" applyBorder="1"/>
    <xf numFmtId="0" fontId="8" fillId="0" borderId="0" xfId="0" applyFont="1" applyAlignment="1">
      <alignment horizontal="center"/>
    </xf>
    <xf numFmtId="164" fontId="8" fillId="0" borderId="4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171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71" fontId="11" fillId="0" borderId="0" xfId="0" applyNumberFormat="1" applyFont="1" applyFill="1" applyAlignment="1">
      <alignment horizontal="center"/>
    </xf>
    <xf numFmtId="0" fontId="20" fillId="0" borderId="0" xfId="0" applyFont="1"/>
    <xf numFmtId="0" fontId="20" fillId="5" borderId="0" xfId="0" applyFont="1" applyFill="1"/>
    <xf numFmtId="171" fontId="8" fillId="0" borderId="0" xfId="0" applyNumberFormat="1" applyFont="1" applyFill="1"/>
    <xf numFmtId="172" fontId="0" fillId="0" borderId="0" xfId="0" applyNumberFormat="1"/>
    <xf numFmtId="172" fontId="0" fillId="5" borderId="0" xfId="0" applyNumberFormat="1" applyFill="1"/>
    <xf numFmtId="173" fontId="21" fillId="0" borderId="0" xfId="0" applyNumberFormat="1" applyFont="1"/>
    <xf numFmtId="0" fontId="8" fillId="0" borderId="0" xfId="5" applyFont="1" applyFill="1" applyAlignment="1"/>
    <xf numFmtId="171" fontId="8" fillId="0" borderId="0" xfId="6" applyNumberFormat="1" applyFont="1" applyFill="1"/>
    <xf numFmtId="14" fontId="0" fillId="0" borderId="0" xfId="0" applyNumberFormat="1" applyFill="1"/>
    <xf numFmtId="0" fontId="8" fillId="0" borderId="0" xfId="5" applyFont="1" applyFill="1" applyAlignment="1">
      <alignment horizontal="center"/>
    </xf>
    <xf numFmtId="0" fontId="23" fillId="0" borderId="0" xfId="0" applyFont="1"/>
    <xf numFmtId="0" fontId="24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2" fontId="4" fillId="0" borderId="0" xfId="0" applyNumberFormat="1" applyFont="1" applyFill="1" applyAlignment="1">
      <alignment horizontal="center" vertical="center"/>
    </xf>
    <xf numFmtId="172" fontId="4" fillId="5" borderId="0" xfId="0" applyNumberFormat="1" applyFont="1" applyFill="1" applyAlignment="1">
      <alignment horizontal="center" vertical="center"/>
    </xf>
    <xf numFmtId="174" fontId="0" fillId="0" borderId="0" xfId="0" applyNumberFormat="1"/>
    <xf numFmtId="0" fontId="7" fillId="0" borderId="5" xfId="0" applyFont="1" applyBorder="1" applyAlignment="1">
      <alignment vertical="center"/>
    </xf>
    <xf numFmtId="172" fontId="4" fillId="0" borderId="5" xfId="0" applyNumberFormat="1" applyFont="1" applyFill="1" applyBorder="1" applyAlignment="1">
      <alignment horizontal="center" vertical="center"/>
    </xf>
    <xf numFmtId="172" fontId="4" fillId="5" borderId="5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5" fillId="0" borderId="0" xfId="0" applyFont="1"/>
    <xf numFmtId="0" fontId="6" fillId="0" borderId="0" xfId="0" applyFont="1"/>
    <xf numFmtId="0" fontId="24" fillId="0" borderId="12" xfId="0" applyFont="1" applyBorder="1" applyAlignment="1">
      <alignment horizontal="right" vertical="center" wrapText="1"/>
    </xf>
    <xf numFmtId="0" fontId="24" fillId="5" borderId="12" xfId="0" applyFont="1" applyFill="1" applyBorder="1" applyAlignment="1">
      <alignment horizontal="right" vertical="center" wrapText="1"/>
    </xf>
    <xf numFmtId="0" fontId="0" fillId="0" borderId="13" xfId="0" applyFont="1" applyBorder="1"/>
    <xf numFmtId="0" fontId="0" fillId="0" borderId="0" xfId="0" applyBorder="1"/>
    <xf numFmtId="167" fontId="0" fillId="0" borderId="0" xfId="0" applyNumberFormat="1" applyFill="1" applyBorder="1"/>
    <xf numFmtId="0" fontId="0" fillId="0" borderId="1" xfId="0" applyFont="1" applyBorder="1" applyAlignment="1">
      <alignment horizontal="left"/>
    </xf>
    <xf numFmtId="167" fontId="0" fillId="5" borderId="0" xfId="0" applyNumberFormat="1" applyFill="1" applyBorder="1"/>
    <xf numFmtId="0" fontId="6" fillId="0" borderId="13" xfId="0" applyFont="1" applyBorder="1"/>
    <xf numFmtId="167" fontId="0" fillId="0" borderId="0" xfId="0" applyNumberFormat="1" applyBorder="1"/>
    <xf numFmtId="167" fontId="12" fillId="0" borderId="0" xfId="0" applyNumberFormat="1" applyFont="1" applyBorder="1"/>
    <xf numFmtId="167" fontId="12" fillId="5" borderId="0" xfId="0" applyNumberFormat="1" applyFont="1" applyFill="1" applyBorder="1"/>
    <xf numFmtId="167" fontId="0" fillId="6" borderId="0" xfId="2" applyNumberFormat="1" applyFont="1" applyFill="1"/>
    <xf numFmtId="167" fontId="0" fillId="7" borderId="0" xfId="2" applyNumberFormat="1" applyFont="1" applyFill="1"/>
    <xf numFmtId="0" fontId="0" fillId="7" borderId="0" xfId="0" applyFill="1"/>
    <xf numFmtId="0" fontId="0" fillId="6" borderId="0" xfId="0" applyFill="1"/>
    <xf numFmtId="168" fontId="0" fillId="6" borderId="0" xfId="2" applyNumberFormat="1" applyFont="1" applyFill="1"/>
    <xf numFmtId="167" fontId="0" fillId="6" borderId="0" xfId="2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64" fontId="0" fillId="6" borderId="0" xfId="0" applyNumberFormat="1" applyFill="1" applyAlignment="1">
      <alignment horizontal="right"/>
    </xf>
    <xf numFmtId="164" fontId="14" fillId="0" borderId="0" xfId="0" applyNumberFormat="1" applyFont="1" applyFill="1" applyBorder="1"/>
    <xf numFmtId="164" fontId="0" fillId="6" borderId="0" xfId="3" applyNumberFormat="1" applyFont="1" applyFill="1" applyAlignment="1">
      <alignment horizontal="right"/>
    </xf>
    <xf numFmtId="0" fontId="31" fillId="8" borderId="18" xfId="0" applyFont="1" applyFill="1" applyBorder="1" applyAlignment="1">
      <alignment vertical="center" wrapText="1"/>
    </xf>
    <xf numFmtId="0" fontId="31" fillId="8" borderId="19" xfId="0" applyFont="1" applyFill="1" applyBorder="1" applyAlignment="1">
      <alignment vertical="center" wrapText="1"/>
    </xf>
    <xf numFmtId="0" fontId="30" fillId="0" borderId="20" xfId="7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6" fillId="9" borderId="19" xfId="0" applyFont="1" applyFill="1" applyBorder="1" applyAlignment="1">
      <alignment vertical="center" wrapText="1"/>
    </xf>
    <xf numFmtId="0" fontId="26" fillId="9" borderId="16" xfId="0" applyFont="1" applyFill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30" fillId="9" borderId="14" xfId="7" applyFill="1" applyBorder="1" applyAlignment="1">
      <alignment vertical="center" wrapText="1"/>
    </xf>
    <xf numFmtId="0" fontId="26" fillId="9" borderId="14" xfId="0" applyFont="1" applyFill="1" applyBorder="1" applyAlignment="1">
      <alignment vertical="center" wrapText="1"/>
    </xf>
    <xf numFmtId="0" fontId="26" fillId="9" borderId="17" xfId="0" applyFont="1" applyFill="1" applyBorder="1" applyAlignment="1">
      <alignment vertical="center" wrapText="1"/>
    </xf>
    <xf numFmtId="0" fontId="27" fillId="9" borderId="17" xfId="0" applyFont="1" applyFill="1" applyBorder="1" applyAlignment="1">
      <alignment vertical="center" wrapText="1"/>
    </xf>
    <xf numFmtId="0" fontId="30" fillId="0" borderId="14" xfId="7" applyBorder="1" applyAlignment="1">
      <alignment vertical="center" wrapText="1"/>
    </xf>
    <xf numFmtId="0" fontId="30" fillId="0" borderId="17" xfId="7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30" fillId="2" borderId="0" xfId="7" applyFill="1"/>
    <xf numFmtId="0" fontId="28" fillId="2" borderId="0" xfId="0" applyFont="1" applyFill="1" applyAlignment="1">
      <alignment vertical="center"/>
    </xf>
    <xf numFmtId="0" fontId="27" fillId="9" borderId="19" xfId="0" applyFont="1" applyFill="1" applyBorder="1" applyAlignment="1">
      <alignment vertical="center" wrapText="1"/>
    </xf>
    <xf numFmtId="0" fontId="0" fillId="3" borderId="0" xfId="0" applyFill="1"/>
    <xf numFmtId="0" fontId="35" fillId="0" borderId="0" xfId="0" applyFont="1"/>
    <xf numFmtId="0" fontId="8" fillId="10" borderId="0" xfId="0" applyFont="1" applyFill="1"/>
    <xf numFmtId="0" fontId="0" fillId="0" borderId="0" xfId="0" quotePrefix="1"/>
    <xf numFmtId="175" fontId="0" fillId="0" borderId="0" xfId="0" applyNumberFormat="1" applyFill="1"/>
    <xf numFmtId="0" fontId="14" fillId="0" borderId="0" xfId="0" applyFont="1"/>
    <xf numFmtId="176" fontId="8" fillId="0" borderId="0" xfId="8" applyNumberFormat="1" applyFont="1" applyFill="1" applyAlignment="1"/>
    <xf numFmtId="167" fontId="4" fillId="6" borderId="0" xfId="2" applyNumberFormat="1" applyFont="1" applyFill="1" applyAlignment="1">
      <alignment horizontal="right"/>
    </xf>
    <xf numFmtId="167" fontId="0" fillId="0" borderId="0" xfId="2" applyNumberFormat="1" applyFont="1" applyFill="1"/>
    <xf numFmtId="167" fontId="0" fillId="2" borderId="0" xfId="0" applyNumberFormat="1" applyFill="1"/>
    <xf numFmtId="177" fontId="0" fillId="2" borderId="0" xfId="0" applyNumberFormat="1" applyFill="1"/>
    <xf numFmtId="164" fontId="0" fillId="2" borderId="0" xfId="0" applyNumberFormat="1" applyFill="1"/>
    <xf numFmtId="175" fontId="0" fillId="2" borderId="0" xfId="0" applyNumberFormat="1" applyFill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quotePrefix="1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4" borderId="2" xfId="0" applyFont="1" applyFill="1" applyBorder="1" applyAlignment="1">
      <alignment horizontal="left" vertical="center" wrapText="1"/>
    </xf>
    <xf numFmtId="0" fontId="31" fillId="8" borderId="15" xfId="0" applyFont="1" applyFill="1" applyBorder="1" applyAlignment="1">
      <alignment vertical="center" wrapText="1"/>
    </xf>
    <xf numFmtId="0" fontId="31" fillId="8" borderId="16" xfId="0" applyFont="1" applyFill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9" borderId="24" xfId="0" applyFont="1" applyFill="1" applyBorder="1" applyAlignment="1">
      <alignment vertical="center" wrapText="1"/>
    </xf>
    <xf numFmtId="0" fontId="26" fillId="9" borderId="17" xfId="0" applyFont="1" applyFill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31" fillId="8" borderId="22" xfId="0" applyFont="1" applyFill="1" applyBorder="1" applyAlignment="1">
      <alignment vertical="center" wrapText="1"/>
    </xf>
    <xf numFmtId="0" fontId="31" fillId="8" borderId="18" xfId="0" applyFont="1" applyFill="1" applyBorder="1" applyAlignment="1">
      <alignment vertical="center" wrapText="1"/>
    </xf>
    <xf numFmtId="0" fontId="31" fillId="8" borderId="23" xfId="0" applyFont="1" applyFill="1" applyBorder="1" applyAlignment="1">
      <alignment vertical="center" wrapText="1"/>
    </xf>
    <xf numFmtId="0" fontId="31" fillId="8" borderId="19" xfId="0" applyFont="1" applyFill="1" applyBorder="1" applyAlignment="1">
      <alignment vertical="center" wrapText="1"/>
    </xf>
    <xf numFmtId="0" fontId="30" fillId="9" borderId="15" xfId="7" applyFill="1" applyBorder="1" applyAlignment="1">
      <alignment horizontal="center" vertical="center" wrapText="1"/>
    </xf>
    <xf numFmtId="0" fontId="30" fillId="9" borderId="20" xfId="7" applyFill="1" applyBorder="1" applyAlignment="1">
      <alignment horizontal="center" vertical="center" wrapText="1"/>
    </xf>
    <xf numFmtId="0" fontId="30" fillId="9" borderId="16" xfId="7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26" fillId="9" borderId="15" xfId="0" applyFont="1" applyFill="1" applyBorder="1" applyAlignment="1">
      <alignment vertical="center" wrapText="1"/>
    </xf>
    <xf numFmtId="0" fontId="26" fillId="9" borderId="20" xfId="0" applyFont="1" applyFill="1" applyBorder="1" applyAlignment="1">
      <alignment vertical="center" wrapText="1"/>
    </xf>
    <xf numFmtId="0" fontId="26" fillId="9" borderId="1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9">
    <cellStyle name="Comma" xfId="8" builtinId="3"/>
    <cellStyle name="Comma 2" xfId="3"/>
    <cellStyle name="Currency 2" xfId="1"/>
    <cellStyle name="Hyperlink" xfId="7" builtinId="8"/>
    <cellStyle name="Normal" xfId="0" builtinId="0"/>
    <cellStyle name="Percent" xfId="4" builtinId="5"/>
    <cellStyle name="Percent 2" xfId="2"/>
    <cellStyle name="PSChar" xfId="5"/>
    <cellStyle name="PSDec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ne\accounting\WORKING%20FILES-FM\wc.2-Operating\Operating%20Budgets\Operating%20Budget%202003-04\Final%20documents\2003-04%20Salary%20&amp;%20Benef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"/>
      <sheetName val="Salary Worksheet"/>
      <sheetName val="old Grounds"/>
      <sheetName val="Benefit rates"/>
      <sheetName val="Grounds "/>
    </sheetNames>
    <sheetDataSet>
      <sheetData sheetId="0" refreshError="1"/>
      <sheetData sheetId="1" refreshError="1"/>
      <sheetData sheetId="2" refreshError="1"/>
      <sheetData sheetId="3">
        <row r="7">
          <cell r="C7">
            <v>5004</v>
          </cell>
        </row>
        <row r="8">
          <cell r="C8">
            <v>91112</v>
          </cell>
        </row>
        <row r="9">
          <cell r="C9">
            <v>8.3199999999999996E-2</v>
          </cell>
        </row>
        <row r="10">
          <cell r="C10">
            <v>13258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orking.usask.ca/agreements/compensation/salary-ranges.php" TargetMode="External"/><Relationship Id="rId3" Type="http://schemas.openxmlformats.org/officeDocument/2006/relationships/hyperlink" Target="https://working.usask.ca/agreements/psac/agreements/postdoctoral/index.php" TargetMode="External"/><Relationship Id="rId7" Type="http://schemas.openxmlformats.org/officeDocument/2006/relationships/hyperlink" Target="https://working.usask.ca/agreements/compensation/salary-ranges.php" TargetMode="External"/><Relationship Id="rId2" Type="http://schemas.openxmlformats.org/officeDocument/2006/relationships/hyperlink" Target="https://working.usask.ca/agreements/psac/agreements/graduate-students/index.php" TargetMode="External"/><Relationship Id="rId1" Type="http://schemas.openxmlformats.org/officeDocument/2006/relationships/hyperlink" Target="mailto:research.services@usask.ca" TargetMode="External"/><Relationship Id="rId6" Type="http://schemas.openxmlformats.org/officeDocument/2006/relationships/hyperlink" Target="https://working.usask.ca/agreements/non-union/handbooks/non-unionized/non-union-table-of-contents.php" TargetMode="External"/><Relationship Id="rId5" Type="http://schemas.openxmlformats.org/officeDocument/2006/relationships/hyperlink" Target="https://working.usask.ca/agreements/compensation/salary-ranges.ph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orking.usask.ca/agreements/compensation/salary-ranges.php" TargetMode="External"/><Relationship Id="rId9" Type="http://schemas.openxmlformats.org/officeDocument/2006/relationships/hyperlink" Target="https://working.usask.ca/agreements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1"/>
  <sheetViews>
    <sheetView tabSelected="1" zoomScale="80" zoomScaleNormal="80" workbookViewId="0">
      <selection activeCell="J7" sqref="J7"/>
    </sheetView>
  </sheetViews>
  <sheetFormatPr defaultRowHeight="12.75" x14ac:dyDescent="0.2"/>
  <cols>
    <col min="1" max="1" width="18.5703125" customWidth="1"/>
    <col min="2" max="2" width="23.42578125" customWidth="1"/>
    <col min="3" max="3" width="17" customWidth="1"/>
    <col min="4" max="5" width="25" customWidth="1"/>
    <col min="6" max="6" width="24.85546875" customWidth="1"/>
    <col min="7" max="7" width="32.42578125" customWidth="1"/>
  </cols>
  <sheetData>
    <row r="1" spans="1:62" ht="21" x14ac:dyDescent="0.2">
      <c r="A1" s="148" t="s">
        <v>128</v>
      </c>
      <c r="B1" s="1"/>
      <c r="C1" s="1"/>
      <c r="D1" s="1"/>
      <c r="E1" s="1"/>
      <c r="F1" s="1"/>
      <c r="G1" s="12" t="s">
        <v>166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x14ac:dyDescent="0.2">
      <c r="A2" s="12" t="s">
        <v>185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3.5" thickBot="1" x14ac:dyDescent="0.25">
      <c r="A3" s="147" t="s">
        <v>129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5.75" x14ac:dyDescent="0.2">
      <c r="A4" s="169" t="s">
        <v>130</v>
      </c>
      <c r="B4" s="169" t="s">
        <v>131</v>
      </c>
      <c r="C4" s="132" t="s">
        <v>132</v>
      </c>
      <c r="D4" s="169" t="s">
        <v>134</v>
      </c>
      <c r="E4" s="177" t="s">
        <v>135</v>
      </c>
      <c r="F4" s="178"/>
      <c r="G4" s="169" t="s">
        <v>136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6.5" thickBot="1" x14ac:dyDescent="0.25">
      <c r="A5" s="170"/>
      <c r="B5" s="170"/>
      <c r="C5" s="133" t="s">
        <v>133</v>
      </c>
      <c r="D5" s="170"/>
      <c r="E5" s="179"/>
      <c r="F5" s="180"/>
      <c r="G5" s="17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41.1" customHeight="1" thickBot="1" x14ac:dyDescent="0.25">
      <c r="A6" s="134" t="s">
        <v>146</v>
      </c>
      <c r="B6" s="138" t="s">
        <v>186</v>
      </c>
      <c r="C6" s="138" t="s">
        <v>173</v>
      </c>
      <c r="D6" s="138" t="s">
        <v>168</v>
      </c>
      <c r="E6" s="171" t="s">
        <v>147</v>
      </c>
      <c r="F6" s="172"/>
      <c r="G6" s="135" t="s">
        <v>187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57.6" customHeight="1" thickBot="1" x14ac:dyDescent="0.25">
      <c r="A7" s="139" t="s">
        <v>138</v>
      </c>
      <c r="B7" s="140" t="s">
        <v>139</v>
      </c>
      <c r="C7" s="140" t="s">
        <v>174</v>
      </c>
      <c r="D7" s="141" t="s">
        <v>148</v>
      </c>
      <c r="E7" s="173" t="s">
        <v>175</v>
      </c>
      <c r="F7" s="174"/>
      <c r="G7" s="142" t="s">
        <v>179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39.950000000000003" customHeight="1" thickBot="1" x14ac:dyDescent="0.25">
      <c r="A8" s="143" t="s">
        <v>140</v>
      </c>
      <c r="B8" s="144" t="s">
        <v>149</v>
      </c>
      <c r="C8" s="145" t="s">
        <v>173</v>
      </c>
      <c r="D8" s="145" t="s">
        <v>141</v>
      </c>
      <c r="E8" s="175" t="s">
        <v>147</v>
      </c>
      <c r="F8" s="176"/>
      <c r="G8" s="146" t="s">
        <v>181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30.75" thickBot="1" x14ac:dyDescent="0.25">
      <c r="A9" s="181" t="s">
        <v>150</v>
      </c>
      <c r="B9" s="181" t="s">
        <v>151</v>
      </c>
      <c r="C9" s="185" t="s">
        <v>173</v>
      </c>
      <c r="D9" s="185" t="s">
        <v>141</v>
      </c>
      <c r="E9" s="140" t="s">
        <v>142</v>
      </c>
      <c r="F9" s="140" t="s">
        <v>137</v>
      </c>
      <c r="G9" s="142" t="s">
        <v>180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68.45" customHeight="1" thickBot="1" x14ac:dyDescent="0.25">
      <c r="A10" s="182"/>
      <c r="B10" s="182"/>
      <c r="C10" s="186"/>
      <c r="D10" s="186"/>
      <c r="E10" s="140" t="s">
        <v>143</v>
      </c>
      <c r="F10" s="141" t="s">
        <v>176</v>
      </c>
      <c r="G10" s="142" t="s">
        <v>182</v>
      </c>
      <c r="H10" s="1"/>
      <c r="I10" s="1"/>
      <c r="J10" s="1"/>
      <c r="K10" s="1"/>
      <c r="L10" s="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68.45" customHeight="1" thickBot="1" x14ac:dyDescent="0.25">
      <c r="A11" s="182"/>
      <c r="B11" s="182"/>
      <c r="C11" s="186"/>
      <c r="D11" s="186"/>
      <c r="E11" s="140" t="s">
        <v>144</v>
      </c>
      <c r="F11" s="141" t="s">
        <v>177</v>
      </c>
      <c r="G11" s="142" t="s">
        <v>183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68.45" customHeight="1" thickBot="1" x14ac:dyDescent="0.25">
      <c r="A12" s="183"/>
      <c r="B12" s="183"/>
      <c r="C12" s="187"/>
      <c r="D12" s="187"/>
      <c r="E12" s="137" t="s">
        <v>145</v>
      </c>
      <c r="F12" s="136" t="s">
        <v>178</v>
      </c>
      <c r="G12" s="149" t="s">
        <v>184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">
      <c r="A13" s="12" t="s">
        <v>152</v>
      </c>
      <c r="B13" s="1"/>
      <c r="C13" s="147" t="s">
        <v>153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">
      <c r="A14" s="12" t="s">
        <v>154</v>
      </c>
      <c r="B14" s="1"/>
      <c r="C14" s="147" t="s">
        <v>155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.75" x14ac:dyDescent="0.2">
      <c r="A16" s="184" t="s">
        <v>156</v>
      </c>
      <c r="B16" s="184"/>
      <c r="C16" s="184"/>
      <c r="D16" s="184"/>
      <c r="E16" s="184"/>
      <c r="F16" s="184"/>
      <c r="G16" s="18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9:9" s="1" customFormat="1" x14ac:dyDescent="0.2"/>
    <row r="18" spans="9:9" s="1" customFormat="1" x14ac:dyDescent="0.2"/>
    <row r="19" spans="9:9" s="1" customFormat="1" x14ac:dyDescent="0.2"/>
    <row r="20" spans="9:9" s="1" customFormat="1" x14ac:dyDescent="0.2"/>
    <row r="21" spans="9:9" s="1" customFormat="1" x14ac:dyDescent="0.2">
      <c r="I21" s="19"/>
    </row>
    <row r="22" spans="9:9" s="1" customFormat="1" x14ac:dyDescent="0.2"/>
    <row r="23" spans="9:9" s="1" customFormat="1" x14ac:dyDescent="0.2"/>
    <row r="24" spans="9:9" s="1" customFormat="1" x14ac:dyDescent="0.2"/>
    <row r="25" spans="9:9" s="1" customFormat="1" x14ac:dyDescent="0.2"/>
    <row r="26" spans="9:9" s="1" customFormat="1" x14ac:dyDescent="0.2"/>
    <row r="27" spans="9:9" s="1" customFormat="1" x14ac:dyDescent="0.2"/>
    <row r="28" spans="9:9" s="1" customFormat="1" x14ac:dyDescent="0.2"/>
    <row r="29" spans="9:9" s="1" customFormat="1" x14ac:dyDescent="0.2"/>
    <row r="30" spans="9:9" s="1" customFormat="1" x14ac:dyDescent="0.2"/>
    <row r="31" spans="9:9" s="1" customFormat="1" x14ac:dyDescent="0.2"/>
    <row r="32" spans="9:9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</sheetData>
  <mergeCells count="13">
    <mergeCell ref="A9:A12"/>
    <mergeCell ref="B9:B12"/>
    <mergeCell ref="A16:G16"/>
    <mergeCell ref="C9:C12"/>
    <mergeCell ref="D9:D12"/>
    <mergeCell ref="G4:G5"/>
    <mergeCell ref="E6:F6"/>
    <mergeCell ref="E7:F7"/>
    <mergeCell ref="E8:F8"/>
    <mergeCell ref="A4:A5"/>
    <mergeCell ref="B4:B5"/>
    <mergeCell ref="D4:D5"/>
    <mergeCell ref="E4:F5"/>
  </mergeCells>
  <hyperlinks>
    <hyperlink ref="A3" r:id="rId1"/>
    <hyperlink ref="A6" r:id="rId2" display="https://working.usask.ca/agreements/psac/agreements/graduate-students/index.php"/>
    <hyperlink ref="A7" r:id="rId3" display="https://working.usask.ca/agreements/psac/agreements/postdoctoral/index.php"/>
    <hyperlink ref="A8" r:id="rId4" location="UndergraduateStudents" display="UndergraduateStudents"/>
    <hyperlink ref="B8" r:id="rId5" location="NonUnionEmployees" display="NonUnionEmployees"/>
    <hyperlink ref="A9" r:id="rId6" display="https://working.usask.ca/agreements/non-union/handbooks/non-unionized/non-union-table-of-contents.php"/>
    <hyperlink ref="B9" r:id="rId7" location="NonUnionEmployees" display="NonUnionEmployees"/>
    <hyperlink ref="C13" r:id="rId8"/>
    <hyperlink ref="C14" r:id="rId9"/>
  </hyperlinks>
  <pageMargins left="0.7" right="0.7" top="0.75" bottom="0.75" header="0.3" footer="0.3"/>
  <pageSetup orientation="portrait" horizontalDpi="90" verticalDpi="9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P102"/>
  <sheetViews>
    <sheetView zoomScale="90" zoomScaleNormal="90" workbookViewId="0">
      <selection activeCell="J26" sqref="J26"/>
    </sheetView>
  </sheetViews>
  <sheetFormatPr defaultRowHeight="12.75" x14ac:dyDescent="0.2"/>
  <cols>
    <col min="1" max="1" width="30.5703125" customWidth="1"/>
    <col min="2" max="2" width="13.42578125" customWidth="1"/>
    <col min="3" max="4" width="13.5703125" customWidth="1"/>
    <col min="5" max="5" width="15.42578125" customWidth="1"/>
    <col min="6" max="6" width="17.85546875" customWidth="1"/>
    <col min="7" max="11" width="9.5703125" customWidth="1"/>
    <col min="12" max="12" width="11.85546875" customWidth="1"/>
  </cols>
  <sheetData>
    <row r="1" spans="1:42" ht="20.25" customHeight="1" x14ac:dyDescent="0.25">
      <c r="A1" s="4" t="s">
        <v>165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 x14ac:dyDescent="0.2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3.75" customHeight="1" x14ac:dyDescent="0.2">
      <c r="A3" s="165" t="s">
        <v>1</v>
      </c>
      <c r="B3" s="165"/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 customHeight="1" x14ac:dyDescent="0.2">
      <c r="A4" s="41" t="s">
        <v>2</v>
      </c>
      <c r="B4" s="40"/>
      <c r="C4" s="40"/>
      <c r="D4" s="40"/>
      <c r="E4" s="40"/>
      <c r="F4" s="25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" customHeight="1" x14ac:dyDescent="0.2">
      <c r="A5" s="166" t="s">
        <v>3</v>
      </c>
      <c r="B5" s="167"/>
      <c r="C5" s="167"/>
      <c r="D5" s="167"/>
      <c r="E5" s="167"/>
      <c r="F5" s="167"/>
      <c r="G5" s="16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7" customHeight="1" x14ac:dyDescent="0.2">
      <c r="A6" s="166" t="s">
        <v>4</v>
      </c>
      <c r="B6" s="167"/>
      <c r="C6" s="167"/>
      <c r="D6" s="167"/>
      <c r="E6" s="167"/>
      <c r="F6" s="167"/>
      <c r="G6" s="16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7" customHeight="1" x14ac:dyDescent="0.2">
      <c r="A7" s="167" t="s">
        <v>5</v>
      </c>
      <c r="B7" s="167"/>
      <c r="C7" s="167"/>
      <c r="D7" s="167"/>
      <c r="E7" s="167"/>
      <c r="F7" s="167"/>
      <c r="G7" s="1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" customHeight="1" x14ac:dyDescent="0.2">
      <c r="A8" s="41"/>
      <c r="B8" s="41"/>
      <c r="C8" s="41"/>
      <c r="D8" s="41"/>
      <c r="E8" s="41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38.25" x14ac:dyDescent="0.2">
      <c r="A9" s="36" t="s">
        <v>6</v>
      </c>
      <c r="B9" s="38"/>
      <c r="C9" s="39" t="s">
        <v>7</v>
      </c>
      <c r="D9" s="38"/>
      <c r="E9" s="39" t="s">
        <v>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1" t="s">
        <v>9</v>
      </c>
      <c r="B10" s="1"/>
      <c r="C10" s="24">
        <v>14.81</v>
      </c>
      <c r="D10" s="1"/>
      <c r="E10" s="24">
        <v>33</v>
      </c>
      <c r="F10" s="1"/>
      <c r="G10" s="150" t="s">
        <v>157</v>
      </c>
      <c r="H10" s="150"/>
      <c r="I10" s="150"/>
      <c r="J10" s="150"/>
      <c r="K10" s="150"/>
      <c r="L10" s="15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7.25" customHeight="1" x14ac:dyDescent="0.2">
      <c r="A11" s="1" t="s">
        <v>10</v>
      </c>
      <c r="B11" s="123">
        <v>5.45E-2</v>
      </c>
      <c r="C11" s="9">
        <f>ROUND(($C$10+$C$14+$C$15)*B11,2)</f>
        <v>0.89</v>
      </c>
      <c r="D11" s="1"/>
      <c r="E11" s="9">
        <f>ROUND(($E$10+$E$14+$E$15)*B11,2)</f>
        <v>2.0099999999999998</v>
      </c>
      <c r="F11" s="159"/>
      <c r="G11" s="124" t="s">
        <v>167</v>
      </c>
      <c r="H11" s="124"/>
      <c r="I11" s="124"/>
      <c r="J11" s="124"/>
      <c r="K11" s="124"/>
      <c r="L11" s="1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1" t="s">
        <v>11</v>
      </c>
      <c r="B12" s="123">
        <v>2.2120000000000001E-2</v>
      </c>
      <c r="C12" s="9">
        <f t="shared" ref="C12" si="0">ROUND(($C$10+$C$14+$C$15)*B12,2)</f>
        <v>0.36</v>
      </c>
      <c r="D12" s="1"/>
      <c r="E12" s="9">
        <f>ROUND(($E$10+$E$14+$E$15)*B12,2)</f>
        <v>0.82</v>
      </c>
      <c r="F12" s="1"/>
      <c r="G12" s="125" t="s">
        <v>126</v>
      </c>
      <c r="H12" s="125"/>
      <c r="I12" s="125"/>
      <c r="J12" s="125"/>
      <c r="K12" s="125"/>
      <c r="L12" s="12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">
      <c r="A13" s="1" t="s">
        <v>12</v>
      </c>
      <c r="B13" s="123">
        <v>3.7000000000000002E-3</v>
      </c>
      <c r="C13" s="9">
        <f>ROUND(($C$10+$C$14+$C$15)*B13,2)</f>
        <v>0.06</v>
      </c>
      <c r="D13" s="1"/>
      <c r="E13" s="9">
        <f>ROUND(($E$10+$E$14+$E$15)*B13,2)</f>
        <v>0.14000000000000001</v>
      </c>
      <c r="F13" s="15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">
      <c r="A14" s="12" t="s">
        <v>172</v>
      </c>
      <c r="B14" s="158">
        <v>5.7692307692307702E-2</v>
      </c>
      <c r="C14" s="9">
        <f>ROUND(+$C$10*B14,2)</f>
        <v>0.85</v>
      </c>
      <c r="D14" s="26">
        <v>7.6920000000000002E-2</v>
      </c>
      <c r="E14" s="9">
        <f>ROUND(+$E$10*D14,2)</f>
        <v>2.54</v>
      </c>
      <c r="F14" s="1"/>
      <c r="G14" s="1"/>
      <c r="H14" s="15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25.5" x14ac:dyDescent="0.2">
      <c r="A15" s="10" t="s">
        <v>169</v>
      </c>
      <c r="B15" s="123">
        <f>0.038+0.038*0.05769</f>
        <v>4.0192220000000001E-2</v>
      </c>
      <c r="C15" s="9">
        <f>ROUND(+$C$10*B15,2)</f>
        <v>0.6</v>
      </c>
      <c r="D15" s="8">
        <f>0.038+0.038*0.07692</f>
        <v>4.0922960000000001E-2</v>
      </c>
      <c r="E15" s="9">
        <f>ROUND(+$E$10*D15,2)</f>
        <v>1.35</v>
      </c>
      <c r="F15" s="1"/>
      <c r="G15" s="12" t="s">
        <v>170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A16" s="1" t="s">
        <v>13</v>
      </c>
      <c r="B16" s="1"/>
      <c r="C16" s="2">
        <f>SUM(C11:C15)</f>
        <v>2.7600000000000002</v>
      </c>
      <c r="D16" s="1"/>
      <c r="E16" s="2">
        <f>SUM(E11:E15)</f>
        <v>6.8599999999999994</v>
      </c>
      <c r="F16" s="1"/>
      <c r="G16" s="12" t="s">
        <v>171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1" t="s">
        <v>14</v>
      </c>
      <c r="B17" s="1"/>
      <c r="C17" s="11">
        <f>+C16/C10</f>
        <v>0.18636056718433491</v>
      </c>
      <c r="D17" s="1"/>
      <c r="E17" s="11">
        <f>+E16/E10</f>
        <v>0.20787878787878786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12" t="s">
        <v>15</v>
      </c>
      <c r="B18" s="1"/>
      <c r="C18" s="13">
        <f>+C10+C16</f>
        <v>17.57</v>
      </c>
      <c r="D18" s="1"/>
      <c r="E18" s="13">
        <f>+E10+E16</f>
        <v>39.86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1"/>
      <c r="B19" s="1"/>
      <c r="C19" s="1"/>
      <c r="D19" s="1"/>
      <c r="E19" s="1"/>
      <c r="F19" s="1"/>
      <c r="G19" s="1"/>
      <c r="H19" s="159"/>
      <c r="I19" s="159"/>
      <c r="J19" s="15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30" customHeight="1" x14ac:dyDescent="0.2">
      <c r="A21" s="168" t="s">
        <v>16</v>
      </c>
      <c r="B21" s="168"/>
      <c r="C21" s="163" t="s">
        <v>17</v>
      </c>
      <c r="D21" s="163"/>
      <c r="E21" s="163"/>
      <c r="F21" s="163"/>
      <c r="G21" s="1"/>
      <c r="H21" s="160"/>
      <c r="I21" s="16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38.25" x14ac:dyDescent="0.2">
      <c r="A22" s="35" t="s">
        <v>18</v>
      </c>
      <c r="B22" s="35"/>
      <c r="C22" s="29" t="s">
        <v>19</v>
      </c>
      <c r="D22" s="30" t="s">
        <v>20</v>
      </c>
      <c r="E22" s="30" t="s">
        <v>21</v>
      </c>
      <c r="F22" s="30" t="s">
        <v>22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">
      <c r="A23" s="34"/>
      <c r="B23" s="34"/>
      <c r="C23" s="22"/>
      <c r="D23" s="7"/>
      <c r="E23" s="7"/>
      <c r="F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43.5" customHeight="1" x14ac:dyDescent="0.2">
      <c r="A24" s="14" t="s">
        <v>23</v>
      </c>
      <c r="B24" s="14"/>
      <c r="C24" s="15" t="s">
        <v>24</v>
      </c>
      <c r="D24" s="16" t="s">
        <v>25</v>
      </c>
      <c r="E24" s="16" t="s">
        <v>26</v>
      </c>
      <c r="F24" s="16" t="s">
        <v>27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">
      <c r="A25" s="14" t="s">
        <v>28</v>
      </c>
      <c r="B25" s="14"/>
      <c r="C25" s="23">
        <v>4000</v>
      </c>
      <c r="D25" s="23">
        <v>4000</v>
      </c>
      <c r="E25" s="23">
        <v>4000</v>
      </c>
      <c r="F25" s="23">
        <v>4000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21.75" customHeight="1" x14ac:dyDescent="0.2">
      <c r="A26" s="1" t="s">
        <v>10</v>
      </c>
      <c r="B26" s="123">
        <v>5.45E-2</v>
      </c>
      <c r="C26" s="9">
        <f>ROUND(+$C$25*B26,2)</f>
        <v>218</v>
      </c>
      <c r="D26" s="9">
        <f>ROUND(+$D$25*B26,2)</f>
        <v>218</v>
      </c>
      <c r="E26" s="9">
        <f>ROUND(+$E$25*B26,2)</f>
        <v>218</v>
      </c>
      <c r="F26" s="9">
        <f>ROUND(($F$25)*B26,2)</f>
        <v>218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">
      <c r="A27" s="1" t="s">
        <v>11</v>
      </c>
      <c r="B27" s="123">
        <v>2.2120000000000001E-2</v>
      </c>
      <c r="C27" s="9">
        <f>ROUND(+$C$25*B27,2)</f>
        <v>88.48</v>
      </c>
      <c r="D27" s="9">
        <f>ROUND(+$D$25*B27,2)</f>
        <v>88.48</v>
      </c>
      <c r="E27" s="9">
        <f t="shared" ref="E27:E28" si="1">ROUND(+$E$25*B27,2)</f>
        <v>88.48</v>
      </c>
      <c r="F27" s="9">
        <f>ROUND(($F$25)*B27,2)</f>
        <v>88.48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">
      <c r="A28" s="1" t="s">
        <v>12</v>
      </c>
      <c r="B28" s="123">
        <v>3.7000000000000002E-3</v>
      </c>
      <c r="C28" s="9">
        <f>ROUND(+$C$25*B28,2)</f>
        <v>14.8</v>
      </c>
      <c r="D28" s="9">
        <f>ROUND(+$D$25*B28,2)</f>
        <v>14.8</v>
      </c>
      <c r="E28" s="9">
        <f t="shared" si="1"/>
        <v>14.8</v>
      </c>
      <c r="F28" s="9">
        <f>ROUND(($F$25)*B28,2)</f>
        <v>14.8</v>
      </c>
      <c r="H28" s="15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">
      <c r="A29" s="1"/>
      <c r="B29" s="1"/>
      <c r="C29" s="1"/>
      <c r="D29" s="1"/>
      <c r="E29" s="1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">
      <c r="A30" s="1" t="s">
        <v>29</v>
      </c>
      <c r="B30" s="126">
        <f>'Rate Sheets'!C54/1000*2*12</f>
        <v>3.2880000000000006E-3</v>
      </c>
      <c r="C30" s="17"/>
      <c r="D30" s="9">
        <f>ROUND(+$D$25*B30,2)</f>
        <v>13.15</v>
      </c>
      <c r="E30" s="9">
        <f>ROUND(+$E$25*B30,2)</f>
        <v>13.15</v>
      </c>
      <c r="F30" s="9">
        <f>ROUND(($F$25)*B30,2)</f>
        <v>13.15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">
      <c r="A31" s="1" t="s">
        <v>30</v>
      </c>
      <c r="B31" s="129">
        <f>'Rate Sheets'!J9</f>
        <v>88.9</v>
      </c>
      <c r="C31" s="1"/>
      <c r="D31" s="1">
        <f>+B31</f>
        <v>88.9</v>
      </c>
      <c r="E31" s="1">
        <f>+B31</f>
        <v>88.9</v>
      </c>
      <c r="F31" s="9">
        <f>+B31</f>
        <v>88.9</v>
      </c>
      <c r="G31" s="1"/>
      <c r="H31" s="161"/>
      <c r="I31" s="16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">
      <c r="A32" s="1" t="s">
        <v>31</v>
      </c>
      <c r="B32" s="129">
        <f>'Rate Sheets'!J35</f>
        <v>150.54</v>
      </c>
      <c r="C32" s="1"/>
      <c r="D32" s="1">
        <f>+B32</f>
        <v>150.54</v>
      </c>
      <c r="E32" s="1">
        <f>+B32</f>
        <v>150.54</v>
      </c>
      <c r="F32" s="9">
        <f>+B32</f>
        <v>150.54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x14ac:dyDescent="0.2">
      <c r="A33" s="1"/>
      <c r="B33" s="128"/>
      <c r="C33" s="1"/>
      <c r="D33" s="1"/>
      <c r="E33" s="1"/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x14ac:dyDescent="0.2">
      <c r="A34" s="1" t="s">
        <v>32</v>
      </c>
      <c r="B34" s="122">
        <f>'Rate Sheets'!C79</f>
        <v>1.2710000000000001E-2</v>
      </c>
      <c r="C34" s="1"/>
      <c r="D34" s="1"/>
      <c r="E34" s="9"/>
      <c r="F34" s="9">
        <f>ROUND(($F$25)*B34,2)</f>
        <v>50.84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x14ac:dyDescent="0.2">
      <c r="A35" s="1" t="s">
        <v>33</v>
      </c>
      <c r="B35" s="157">
        <v>7.0000000000000007E-2</v>
      </c>
      <c r="C35" s="1"/>
      <c r="D35" s="1"/>
      <c r="E35" s="9">
        <f>ROUND(($E$25)*B35,2)</f>
        <v>280</v>
      </c>
      <c r="F35" s="9">
        <f>ROUND(($F$25)*B35,2)</f>
        <v>280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x14ac:dyDescent="0.2">
      <c r="A36" s="1"/>
      <c r="B36" s="1"/>
      <c r="C36" s="1"/>
      <c r="D36" s="1"/>
      <c r="E36" s="1"/>
      <c r="F36" s="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x14ac:dyDescent="0.2">
      <c r="A37" s="1" t="s">
        <v>13</v>
      </c>
      <c r="B37" s="1"/>
      <c r="C37" s="2">
        <f>SUM(C26:C36)</f>
        <v>321.28000000000003</v>
      </c>
      <c r="D37" s="2">
        <f>SUM(D26:D36)</f>
        <v>573.87</v>
      </c>
      <c r="E37" s="2">
        <f>SUM(E26:E36)</f>
        <v>853.87</v>
      </c>
      <c r="F37" s="2">
        <f>SUM(F26:F36)</f>
        <v>904.71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x14ac:dyDescent="0.2">
      <c r="A38" s="1" t="s">
        <v>14</v>
      </c>
      <c r="B38" s="1"/>
      <c r="C38" s="11">
        <f>+C37/C25</f>
        <v>8.0320000000000003E-2</v>
      </c>
      <c r="D38" s="11">
        <f>+D37/D25</f>
        <v>0.1434675</v>
      </c>
      <c r="E38" s="11">
        <f>+E37/E25</f>
        <v>0.2134675</v>
      </c>
      <c r="F38" s="11">
        <f>+F37/F25</f>
        <v>0.2261775</v>
      </c>
      <c r="G38" s="1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2">
      <c r="A39" s="12" t="s">
        <v>15</v>
      </c>
      <c r="B39" s="1"/>
      <c r="C39" s="20">
        <f>+C37+C25</f>
        <v>4321.28</v>
      </c>
      <c r="D39" s="20">
        <f>+D37+D25</f>
        <v>4573.87</v>
      </c>
      <c r="E39" s="20">
        <f t="shared" ref="E39:F39" si="2">+E37+E25</f>
        <v>4853.87</v>
      </c>
      <c r="F39" s="20">
        <f t="shared" si="2"/>
        <v>4904.71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31.5" customHeight="1" x14ac:dyDescent="0.2">
      <c r="A42" s="36" t="s">
        <v>34</v>
      </c>
      <c r="B42" s="36"/>
      <c r="C42" s="163" t="s">
        <v>17</v>
      </c>
      <c r="D42" s="163"/>
      <c r="E42" s="163"/>
      <c r="F42" s="16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38.25" x14ac:dyDescent="0.2">
      <c r="A43" s="31" t="s">
        <v>18</v>
      </c>
      <c r="B43" s="32"/>
      <c r="C43" s="29" t="s">
        <v>19</v>
      </c>
      <c r="D43" s="33" t="s">
        <v>20</v>
      </c>
      <c r="E43" s="33" t="s">
        <v>21</v>
      </c>
      <c r="F43" s="33" t="s">
        <v>22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2">
      <c r="A44" s="14"/>
      <c r="B44" s="14"/>
      <c r="C44" s="27"/>
      <c r="D44" s="28"/>
      <c r="E44" s="28"/>
      <c r="F44" s="2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38.25" x14ac:dyDescent="0.2">
      <c r="A45" s="14" t="s">
        <v>23</v>
      </c>
      <c r="B45" s="14"/>
      <c r="C45" s="15" t="s">
        <v>24</v>
      </c>
      <c r="D45" s="16" t="s">
        <v>25</v>
      </c>
      <c r="E45" s="16" t="s">
        <v>26</v>
      </c>
      <c r="F45" s="16" t="s">
        <v>27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2">
      <c r="A46" s="14" t="s">
        <v>28</v>
      </c>
      <c r="B46" s="1"/>
      <c r="C46" s="23">
        <v>7000</v>
      </c>
      <c r="D46" s="23">
        <v>7000</v>
      </c>
      <c r="E46" s="23">
        <v>7000</v>
      </c>
      <c r="F46" s="23">
        <v>7000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21" customHeight="1" x14ac:dyDescent="0.2">
      <c r="A47" s="1" t="s">
        <v>10</v>
      </c>
      <c r="B47" s="123">
        <v>5.45E-2</v>
      </c>
      <c r="C47" s="9">
        <f>ROUND(+$C$46*B47,2)</f>
        <v>381.5</v>
      </c>
      <c r="D47" s="9">
        <f>ROUND(+$D$46*B47,2)</f>
        <v>381.5</v>
      </c>
      <c r="E47" s="9">
        <f>ROUND(+$E$46*B47,2)</f>
        <v>381.5</v>
      </c>
      <c r="F47" s="9">
        <f>ROUND(+$F$46*B47,2)</f>
        <v>381.5</v>
      </c>
      <c r="G47" s="1"/>
      <c r="H47" s="15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2">
      <c r="A48" s="1" t="s">
        <v>11</v>
      </c>
      <c r="B48" s="123">
        <v>2.2120000000000001E-2</v>
      </c>
      <c r="C48" s="9">
        <f t="shared" ref="C48:C49" si="3">ROUND(+$C$46*B48,2)</f>
        <v>154.84</v>
      </c>
      <c r="D48" s="9">
        <f>ROUND(+$D$46*B48,2)</f>
        <v>154.84</v>
      </c>
      <c r="E48" s="9">
        <f>ROUND(+$E$46*B48,2)</f>
        <v>154.84</v>
      </c>
      <c r="F48" s="9">
        <f>ROUND(+$F$46*B48,2)</f>
        <v>154.84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2">
      <c r="A49" s="1" t="s">
        <v>12</v>
      </c>
      <c r="B49" s="123">
        <v>3.7000000000000002E-3</v>
      </c>
      <c r="C49" s="9">
        <f t="shared" si="3"/>
        <v>25.9</v>
      </c>
      <c r="D49" s="9">
        <f>ROUND(+$D$46*B49,2)</f>
        <v>25.9</v>
      </c>
      <c r="E49" s="9">
        <f>ROUND(+$E$46*B49,2)</f>
        <v>25.9</v>
      </c>
      <c r="F49" s="9">
        <f>ROUND(+$F$46*B49,2)</f>
        <v>25.9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2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2">
      <c r="A51" s="1" t="s">
        <v>29</v>
      </c>
      <c r="B51" s="126">
        <f>'Rate Sheets'!C54/1000*2*12</f>
        <v>3.2880000000000006E-3</v>
      </c>
      <c r="C51" s="17"/>
      <c r="D51" s="9">
        <f>ROUND(+$D$46*B51,2)</f>
        <v>23.02</v>
      </c>
      <c r="E51" s="9">
        <f>ROUND(+$E$46*B51,2)</f>
        <v>23.02</v>
      </c>
      <c r="F51" s="9">
        <f>ROUND(+$F$46*B51,2)</f>
        <v>23.02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2">
      <c r="A52" s="1" t="s">
        <v>30</v>
      </c>
      <c r="B52" s="129">
        <f>'Rate Sheets'!J13</f>
        <v>99.18</v>
      </c>
      <c r="C52" s="1"/>
      <c r="D52" s="1">
        <f>+B52</f>
        <v>99.18</v>
      </c>
      <c r="E52" s="1">
        <f>+B52</f>
        <v>99.18</v>
      </c>
      <c r="F52" s="9">
        <f>+B52</f>
        <v>99.18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2">
      <c r="A53" s="1" t="s">
        <v>31</v>
      </c>
      <c r="B53" s="129">
        <f>'Rate Sheets'!J38</f>
        <v>187.24</v>
      </c>
      <c r="C53" s="1"/>
      <c r="D53" s="1">
        <f>+B53</f>
        <v>187.24</v>
      </c>
      <c r="E53" s="1">
        <f>+B53</f>
        <v>187.24</v>
      </c>
      <c r="F53" s="9">
        <f>+B53</f>
        <v>187.24</v>
      </c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2">
      <c r="A54" s="1"/>
      <c r="B54" s="128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2">
      <c r="A55" s="1" t="s">
        <v>32</v>
      </c>
      <c r="B55" s="122">
        <f>'Rate Sheets'!C79</f>
        <v>1.2710000000000001E-2</v>
      </c>
      <c r="C55" s="1"/>
      <c r="D55" s="9"/>
      <c r="E55" s="9"/>
      <c r="F55" s="9">
        <f>ROUND(+$F$46*B55,2)</f>
        <v>88.97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2">
      <c r="A56" s="1" t="s">
        <v>33</v>
      </c>
      <c r="B56" s="127">
        <v>8.5000000000000006E-2</v>
      </c>
      <c r="C56" s="1"/>
      <c r="D56" s="9"/>
      <c r="E56" s="9">
        <f>ROUND(+$E$46*B56,2)</f>
        <v>595</v>
      </c>
      <c r="F56" s="9">
        <f>ROUND(+$F$46*B56,2)</f>
        <v>595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2">
      <c r="A57" s="1"/>
      <c r="B57" s="1"/>
      <c r="C57" s="3"/>
      <c r="D57" s="3"/>
      <c r="E57" s="3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2">
      <c r="A58" s="1" t="s">
        <v>13</v>
      </c>
      <c r="B58" s="1"/>
      <c r="C58" s="21">
        <f>SUM(C47:C57)</f>
        <v>562.24</v>
      </c>
      <c r="D58" s="21">
        <f>SUM(D47:D57)</f>
        <v>871.68000000000006</v>
      </c>
      <c r="E58" s="21">
        <f>SUM(E47:E57)</f>
        <v>1466.68</v>
      </c>
      <c r="F58" s="21">
        <f>SUM(F47:F57)</f>
        <v>1555.65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2">
      <c r="A59" s="1" t="s">
        <v>14</v>
      </c>
      <c r="B59" s="1"/>
      <c r="C59" s="11">
        <f>+C58/C46</f>
        <v>8.0320000000000003E-2</v>
      </c>
      <c r="D59" s="11">
        <f>+D58/D46</f>
        <v>0.1245257142857143</v>
      </c>
      <c r="E59" s="11">
        <f>+E58/E46</f>
        <v>0.20952571428571429</v>
      </c>
      <c r="F59" s="11">
        <f>+F58/F46</f>
        <v>0.22223571428571429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2">
      <c r="A60" s="12" t="s">
        <v>15</v>
      </c>
      <c r="B60" s="1"/>
      <c r="C60" s="13">
        <f>+C46+C58</f>
        <v>7562.24</v>
      </c>
      <c r="D60" s="13">
        <f>+D46+D58</f>
        <v>7871.68</v>
      </c>
      <c r="E60" s="13">
        <f>+E46+E58</f>
        <v>8466.68</v>
      </c>
      <c r="F60" s="13">
        <f>+F46+F58</f>
        <v>8555.65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30.75" customHeight="1" x14ac:dyDescent="0.2">
      <c r="A65" s="164" t="s">
        <v>35</v>
      </c>
      <c r="B65" s="164"/>
      <c r="C65" s="163" t="s">
        <v>17</v>
      </c>
      <c r="D65" s="163"/>
      <c r="E65" s="163"/>
      <c r="F65" s="16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38.25" x14ac:dyDescent="0.2">
      <c r="A66" s="6"/>
      <c r="B66" s="6"/>
      <c r="C66" s="22" t="s">
        <v>24</v>
      </c>
      <c r="D66" s="22"/>
      <c r="E66" s="7"/>
      <c r="F66" s="7" t="s">
        <v>36</v>
      </c>
      <c r="G66" s="1"/>
      <c r="H66" s="1"/>
      <c r="I66" s="1"/>
      <c r="J66" s="1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2">
      <c r="A67" s="12" t="s">
        <v>37</v>
      </c>
      <c r="B67" s="1"/>
      <c r="C67" s="23">
        <v>2000</v>
      </c>
      <c r="D67" s="37"/>
      <c r="E67" s="37"/>
      <c r="F67" s="23">
        <v>2000</v>
      </c>
      <c r="G67" s="1"/>
      <c r="H67" s="159"/>
      <c r="I67" s="1"/>
      <c r="J67" s="1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2">
      <c r="A68" s="1" t="s">
        <v>10</v>
      </c>
      <c r="B68" s="123">
        <v>5.45E-2</v>
      </c>
      <c r="C68" s="9">
        <f>ROUND(+$C$67*B68,2)</f>
        <v>109</v>
      </c>
      <c r="D68" s="9"/>
      <c r="E68" s="9"/>
      <c r="F68" s="9">
        <f>ROUND(+$F$67*B68,2)</f>
        <v>109</v>
      </c>
      <c r="G68" s="1"/>
      <c r="H68" s="1"/>
      <c r="I68" s="1"/>
      <c r="J68" s="16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2">
      <c r="A69" s="1" t="s">
        <v>11</v>
      </c>
      <c r="B69" s="123">
        <v>2.2120000000000001E-2</v>
      </c>
      <c r="C69" s="9">
        <f t="shared" ref="C69:C70" si="4">ROUND(+$C$67*B69,2)</f>
        <v>44.24</v>
      </c>
      <c r="D69" s="9"/>
      <c r="E69" s="9"/>
      <c r="F69" s="9">
        <f t="shared" ref="F69:F70" si="5">ROUND(+$F$67*B69,2)</f>
        <v>44.24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2">
      <c r="A70" s="1" t="s">
        <v>12</v>
      </c>
      <c r="B70" s="123">
        <v>3.7000000000000002E-3</v>
      </c>
      <c r="C70" s="9">
        <f t="shared" si="4"/>
        <v>7.4</v>
      </c>
      <c r="D70" s="9"/>
      <c r="E70" s="9"/>
      <c r="F70" s="9">
        <f t="shared" si="5"/>
        <v>7.4</v>
      </c>
      <c r="G70" s="1"/>
      <c r="H70" s="1"/>
      <c r="I70" s="1"/>
      <c r="J70" s="16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x14ac:dyDescent="0.2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x14ac:dyDescent="0.2">
      <c r="A72" s="1" t="s">
        <v>29</v>
      </c>
      <c r="B72" s="126">
        <f>'Rate Sheets'!C54/1000*2*12</f>
        <v>3.2880000000000006E-3</v>
      </c>
      <c r="C72" s="17"/>
      <c r="D72" s="17"/>
      <c r="E72" s="9"/>
      <c r="F72" s="9">
        <f>ROUND(+$F$67*B72,2)</f>
        <v>6.58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x14ac:dyDescent="0.2">
      <c r="A73" s="1" t="s">
        <v>38</v>
      </c>
      <c r="B73" s="131">
        <f>'Rate Sheets'!J21</f>
        <v>23.52</v>
      </c>
      <c r="C73" s="1"/>
      <c r="D73" s="1"/>
      <c r="E73" s="9"/>
      <c r="F73" s="9">
        <f>+B73</f>
        <v>23.52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x14ac:dyDescent="0.2">
      <c r="A74" s="1" t="s">
        <v>39</v>
      </c>
      <c r="B74" s="131">
        <f>'Rate Sheets'!J41</f>
        <v>15.72</v>
      </c>
      <c r="C74" s="1"/>
      <c r="D74" s="1"/>
      <c r="E74" s="1"/>
      <c r="F74" s="9">
        <f>+B74</f>
        <v>15.72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2">
      <c r="A75" s="1"/>
      <c r="B75" s="128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x14ac:dyDescent="0.2">
      <c r="A76" s="1" t="s">
        <v>40</v>
      </c>
      <c r="B76" s="127">
        <v>7.0000000000000007E-2</v>
      </c>
      <c r="C76" s="1"/>
      <c r="D76" s="1"/>
      <c r="E76" s="9"/>
      <c r="F76" s="9">
        <f>ROUND(+$F$67*B76,2)</f>
        <v>140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x14ac:dyDescent="0.2">
      <c r="A77" s="1"/>
      <c r="B77" s="1"/>
      <c r="C77" s="3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x14ac:dyDescent="0.2">
      <c r="A78" s="1" t="s">
        <v>13</v>
      </c>
      <c r="B78" s="1"/>
      <c r="C78" s="21">
        <f>SUM(C68:C77)</f>
        <v>160.64000000000001</v>
      </c>
      <c r="D78" s="21"/>
      <c r="E78" s="21"/>
      <c r="F78" s="21">
        <f>SUM(F68:F77)</f>
        <v>346.46000000000004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x14ac:dyDescent="0.2">
      <c r="A79" s="1" t="s">
        <v>14</v>
      </c>
      <c r="B79" s="1"/>
      <c r="C79" s="11">
        <f>+C78/C67</f>
        <v>8.0320000000000003E-2</v>
      </c>
      <c r="D79" s="11"/>
      <c r="E79" s="11"/>
      <c r="F79" s="11">
        <f>+F78/F67</f>
        <v>0.17323000000000002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x14ac:dyDescent="0.2">
      <c r="A80" s="12" t="s">
        <v>15</v>
      </c>
      <c r="B80" s="1"/>
      <c r="C80" s="13">
        <f>+C67+C78</f>
        <v>2160.64</v>
      </c>
      <c r="D80" s="13"/>
      <c r="E80" s="13"/>
      <c r="F80" s="13">
        <f>+F67+F78</f>
        <v>2346.46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3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5.5" x14ac:dyDescent="0.2">
      <c r="A85" s="36" t="s">
        <v>41</v>
      </c>
      <c r="B85" s="38"/>
      <c r="C85" s="39" t="s">
        <v>42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6" x14ac:dyDescent="0.2">
      <c r="A86" s="14" t="s">
        <v>23</v>
      </c>
      <c r="B86" s="14"/>
      <c r="C86" s="1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6" x14ac:dyDescent="0.2">
      <c r="A87" s="14" t="s">
        <v>28</v>
      </c>
      <c r="B87" s="1"/>
      <c r="C87" s="23">
        <v>3500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6" x14ac:dyDescent="0.2">
      <c r="A88" s="1" t="s">
        <v>10</v>
      </c>
      <c r="B88" s="123">
        <v>5.45E-2</v>
      </c>
      <c r="C88" s="9">
        <f>ROUND(+$C$87*B88,2)</f>
        <v>190.75</v>
      </c>
      <c r="D88" s="1"/>
      <c r="E88" s="159"/>
      <c r="F88" s="1"/>
      <c r="G88" s="1"/>
      <c r="H88" s="15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6" x14ac:dyDescent="0.2">
      <c r="A89" s="1" t="s">
        <v>11</v>
      </c>
      <c r="B89" s="123">
        <v>2.2120000000000001E-2</v>
      </c>
      <c r="C89" s="9">
        <f>ROUND(+$C$87*B89,2)</f>
        <v>77.42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6" x14ac:dyDescent="0.2">
      <c r="A90" s="1" t="s">
        <v>12</v>
      </c>
      <c r="B90" s="123">
        <v>3.7000000000000002E-3</v>
      </c>
      <c r="C90" s="9">
        <f>ROUND(+$C$87*B90,2)</f>
        <v>12.95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6" x14ac:dyDescent="0.2">
      <c r="A92" s="1" t="s">
        <v>30</v>
      </c>
      <c r="B92" s="129">
        <f>'Rate Sheets'!J26</f>
        <v>38.42</v>
      </c>
      <c r="C92" s="1">
        <f>+B92</f>
        <v>38.42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6" x14ac:dyDescent="0.2">
      <c r="A93" s="1" t="s">
        <v>31</v>
      </c>
      <c r="B93" s="129">
        <f>'Rate Sheets'!J46</f>
        <v>40.46</v>
      </c>
      <c r="C93" s="1">
        <f>+B93</f>
        <v>40.46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6" x14ac:dyDescent="0.2">
      <c r="A94" s="1"/>
      <c r="B94" s="1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6" x14ac:dyDescent="0.2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6" x14ac:dyDescent="0.2">
      <c r="A96" s="1" t="s">
        <v>13</v>
      </c>
      <c r="B96" s="1"/>
      <c r="C96" s="21">
        <f>SUM(C88:C95)</f>
        <v>360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2">
      <c r="A97" s="1" t="s">
        <v>14</v>
      </c>
      <c r="B97" s="1"/>
      <c r="C97" s="11">
        <f>+C96/C87</f>
        <v>0.10285714285714286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2">
      <c r="A98" s="12" t="s">
        <v>15</v>
      </c>
      <c r="B98" s="1"/>
      <c r="C98" s="13">
        <f>+C87+C96</f>
        <v>3860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</sheetData>
  <mergeCells count="9">
    <mergeCell ref="C42:F42"/>
    <mergeCell ref="A65:B65"/>
    <mergeCell ref="C65:F65"/>
    <mergeCell ref="A3:G3"/>
    <mergeCell ref="A5:G5"/>
    <mergeCell ref="A6:G6"/>
    <mergeCell ref="A7:G7"/>
    <mergeCell ref="A21:B21"/>
    <mergeCell ref="C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5"/>
  <sheetViews>
    <sheetView workbookViewId="0">
      <selection activeCell="A2" sqref="A2"/>
    </sheetView>
  </sheetViews>
  <sheetFormatPr defaultRowHeight="12.75" x14ac:dyDescent="0.2"/>
  <cols>
    <col min="1" max="1" width="22.5703125" customWidth="1"/>
    <col min="2" max="2" width="24.140625" bestFit="1" customWidth="1"/>
    <col min="3" max="3" width="13.28515625" bestFit="1" customWidth="1"/>
    <col min="4" max="6" width="7.28515625" bestFit="1" customWidth="1"/>
    <col min="7" max="7" width="9.140625" bestFit="1" customWidth="1"/>
    <col min="8" max="10" width="7.28515625" bestFit="1" customWidth="1"/>
    <col min="11" max="11" width="31.42578125" bestFit="1" customWidth="1"/>
  </cols>
  <sheetData>
    <row r="1" spans="1:11" ht="15" x14ac:dyDescent="0.25">
      <c r="A1" s="151"/>
    </row>
    <row r="2" spans="1:11" x14ac:dyDescent="0.2">
      <c r="A2" s="42"/>
      <c r="B2" s="43"/>
      <c r="C2" s="190" t="s">
        <v>43</v>
      </c>
      <c r="D2" s="190"/>
      <c r="E2" s="190"/>
      <c r="F2" s="190"/>
      <c r="G2" s="190" t="s">
        <v>44</v>
      </c>
      <c r="H2" s="190"/>
      <c r="I2" s="190"/>
      <c r="J2" s="190"/>
    </row>
    <row r="3" spans="1:11" x14ac:dyDescent="0.2">
      <c r="A3" s="44" t="s">
        <v>45</v>
      </c>
      <c r="B3" s="45" t="s">
        <v>46</v>
      </c>
      <c r="C3" s="46" t="s">
        <v>47</v>
      </c>
      <c r="D3" s="47" t="s">
        <v>48</v>
      </c>
      <c r="E3" s="47" t="s">
        <v>49</v>
      </c>
      <c r="F3" s="47" t="s">
        <v>50</v>
      </c>
      <c r="G3" s="46" t="s">
        <v>47</v>
      </c>
      <c r="H3" s="47" t="s">
        <v>48</v>
      </c>
      <c r="I3" s="47" t="s">
        <v>49</v>
      </c>
      <c r="J3" s="47" t="s">
        <v>50</v>
      </c>
    </row>
    <row r="4" spans="1:11" x14ac:dyDescent="0.2">
      <c r="A4" s="44"/>
      <c r="B4" s="44" t="s">
        <v>51</v>
      </c>
      <c r="C4" s="48" t="s">
        <v>52</v>
      </c>
      <c r="D4" s="49" t="s">
        <v>53</v>
      </c>
      <c r="E4" s="49" t="s">
        <v>53</v>
      </c>
      <c r="F4" s="49" t="s">
        <v>53</v>
      </c>
      <c r="G4" s="48" t="s">
        <v>52</v>
      </c>
      <c r="H4" s="49" t="s">
        <v>53</v>
      </c>
      <c r="I4" s="49" t="s">
        <v>53</v>
      </c>
      <c r="J4" s="49" t="s">
        <v>53</v>
      </c>
    </row>
    <row r="5" spans="1:11" ht="15.75" thickBot="1" x14ac:dyDescent="0.3">
      <c r="A5" s="50" t="s">
        <v>54</v>
      </c>
      <c r="B5" s="51"/>
      <c r="C5" s="52"/>
      <c r="D5" s="53"/>
      <c r="E5" s="53"/>
      <c r="F5" s="53"/>
      <c r="G5" s="52"/>
      <c r="H5" s="53"/>
      <c r="I5" s="53"/>
      <c r="J5" s="53"/>
      <c r="K5" s="54" t="s">
        <v>55</v>
      </c>
    </row>
    <row r="6" spans="1:11" ht="14.25" thickTop="1" thickBot="1" x14ac:dyDescent="0.25">
      <c r="A6" s="55" t="s">
        <v>56</v>
      </c>
      <c r="B6" s="56">
        <v>1016</v>
      </c>
      <c r="C6" t="s">
        <v>57</v>
      </c>
      <c r="D6" s="57">
        <v>0</v>
      </c>
      <c r="E6" s="57">
        <v>89.94</v>
      </c>
      <c r="F6" s="58">
        <v>89.94</v>
      </c>
      <c r="G6" s="59" t="s">
        <v>158</v>
      </c>
      <c r="H6" s="60">
        <v>0</v>
      </c>
      <c r="I6" s="60">
        <f>J6</f>
        <v>88.9</v>
      </c>
      <c r="J6" s="61">
        <v>88.9</v>
      </c>
      <c r="K6" s="62" t="s">
        <v>58</v>
      </c>
    </row>
    <row r="7" spans="1:11" ht="14.25" thickTop="1" thickBot="1" x14ac:dyDescent="0.25">
      <c r="A7" s="42" t="s">
        <v>59</v>
      </c>
      <c r="B7" s="63">
        <v>1018</v>
      </c>
      <c r="C7" t="s">
        <v>57</v>
      </c>
      <c r="D7" s="57">
        <v>0</v>
      </c>
      <c r="E7" s="57">
        <v>89.94</v>
      </c>
      <c r="F7" s="64">
        <v>89.94</v>
      </c>
      <c r="G7" s="59" t="s">
        <v>158</v>
      </c>
      <c r="H7" s="60">
        <v>0</v>
      </c>
      <c r="I7" s="60">
        <f>J7</f>
        <v>88.9</v>
      </c>
      <c r="J7" s="61">
        <v>88.9</v>
      </c>
      <c r="K7" s="62" t="s">
        <v>60</v>
      </c>
    </row>
    <row r="8" spans="1:11" ht="16.5" thickTop="1" thickBot="1" x14ac:dyDescent="0.3">
      <c r="A8" s="42" t="s">
        <v>61</v>
      </c>
      <c r="B8" s="63">
        <v>1035</v>
      </c>
      <c r="C8" s="65" t="s">
        <v>57</v>
      </c>
      <c r="D8" s="57">
        <v>0</v>
      </c>
      <c r="E8" s="57">
        <v>89.94</v>
      </c>
      <c r="F8" s="64">
        <v>89.94</v>
      </c>
      <c r="G8" s="59" t="s">
        <v>158</v>
      </c>
      <c r="H8" s="60">
        <v>0</v>
      </c>
      <c r="I8" s="60">
        <f>J8</f>
        <v>88.9</v>
      </c>
      <c r="J8" s="61">
        <v>88.9</v>
      </c>
      <c r="K8" s="62" t="s">
        <v>62</v>
      </c>
    </row>
    <row r="9" spans="1:11" ht="16.5" thickTop="1" thickBot="1" x14ac:dyDescent="0.3">
      <c r="A9" s="42" t="s">
        <v>63</v>
      </c>
      <c r="B9" s="63">
        <v>1034</v>
      </c>
      <c r="C9" s="66" t="s">
        <v>57</v>
      </c>
      <c r="D9" s="57">
        <v>0</v>
      </c>
      <c r="E9" s="57">
        <v>89.94</v>
      </c>
      <c r="F9" s="67">
        <v>89.94</v>
      </c>
      <c r="G9" s="59" t="s">
        <v>158</v>
      </c>
      <c r="H9" s="60">
        <v>0</v>
      </c>
      <c r="I9" s="60">
        <f>J9</f>
        <v>88.9</v>
      </c>
      <c r="J9" s="61">
        <v>88.9</v>
      </c>
      <c r="K9" s="62" t="s">
        <v>64</v>
      </c>
    </row>
    <row r="10" spans="1:11" ht="16.5" thickTop="1" thickBot="1" x14ac:dyDescent="0.3">
      <c r="A10" s="42" t="s">
        <v>65</v>
      </c>
      <c r="B10" s="63">
        <v>1043</v>
      </c>
      <c r="C10" s="65" t="s">
        <v>57</v>
      </c>
      <c r="D10" s="57">
        <v>0</v>
      </c>
      <c r="E10" s="57">
        <v>95.28</v>
      </c>
      <c r="F10" s="67">
        <v>95.28</v>
      </c>
      <c r="G10" s="59" t="s">
        <v>158</v>
      </c>
      <c r="H10" s="60">
        <v>0</v>
      </c>
      <c r="I10" s="60">
        <f>J10</f>
        <v>94.94</v>
      </c>
      <c r="J10" s="68">
        <v>94.94</v>
      </c>
      <c r="K10" s="62" t="s">
        <v>66</v>
      </c>
    </row>
    <row r="11" spans="1:11" ht="16.5" thickTop="1" thickBot="1" x14ac:dyDescent="0.3">
      <c r="A11" s="42"/>
      <c r="B11" s="63"/>
      <c r="C11" s="65"/>
      <c r="D11" s="57"/>
      <c r="E11" s="57"/>
      <c r="F11" s="69"/>
      <c r="G11" s="70"/>
      <c r="H11" s="57"/>
      <c r="I11" s="57"/>
      <c r="J11" s="69"/>
      <c r="K11" s="71"/>
    </row>
    <row r="12" spans="1:11" ht="16.5" thickTop="1" thickBot="1" x14ac:dyDescent="0.3">
      <c r="A12" s="42" t="s">
        <v>67</v>
      </c>
      <c r="B12" s="63">
        <v>1020</v>
      </c>
      <c r="C12" t="s">
        <v>57</v>
      </c>
      <c r="D12" s="57">
        <v>0</v>
      </c>
      <c r="E12" s="57">
        <v>102.96</v>
      </c>
      <c r="F12" s="67">
        <v>102.96</v>
      </c>
      <c r="G12" s="59" t="s">
        <v>158</v>
      </c>
      <c r="H12" s="60">
        <v>0</v>
      </c>
      <c r="I12" s="60">
        <f>J12</f>
        <v>99.18</v>
      </c>
      <c r="J12" s="68">
        <v>99.18</v>
      </c>
      <c r="K12" s="72" t="s">
        <v>68</v>
      </c>
    </row>
    <row r="13" spans="1:11" ht="16.5" thickTop="1" thickBot="1" x14ac:dyDescent="0.3">
      <c r="A13" s="42" t="s">
        <v>69</v>
      </c>
      <c r="B13" s="63">
        <v>1040</v>
      </c>
      <c r="C13" t="s">
        <v>57</v>
      </c>
      <c r="D13" s="57">
        <v>0</v>
      </c>
      <c r="E13" s="57">
        <v>102.96</v>
      </c>
      <c r="F13" s="67">
        <v>102.96</v>
      </c>
      <c r="G13" s="59" t="s">
        <v>158</v>
      </c>
      <c r="H13" s="60">
        <v>0</v>
      </c>
      <c r="I13" s="60">
        <f>J13</f>
        <v>99.18</v>
      </c>
      <c r="J13" s="68">
        <v>99.18</v>
      </c>
      <c r="K13" s="73" t="s">
        <v>70</v>
      </c>
    </row>
    <row r="14" spans="1:11" ht="14.25" thickTop="1" thickBot="1" x14ac:dyDescent="0.25">
      <c r="A14" s="42" t="s">
        <v>71</v>
      </c>
      <c r="B14" s="63">
        <v>1022</v>
      </c>
      <c r="C14" t="s">
        <v>57</v>
      </c>
      <c r="D14" s="57">
        <v>0</v>
      </c>
      <c r="E14" s="57">
        <v>102.96</v>
      </c>
      <c r="F14" s="67">
        <v>102.96</v>
      </c>
      <c r="G14" s="59" t="s">
        <v>158</v>
      </c>
      <c r="H14" s="60">
        <v>0</v>
      </c>
      <c r="I14" s="60">
        <f>J14</f>
        <v>99.18</v>
      </c>
      <c r="J14" s="68">
        <v>99.18</v>
      </c>
      <c r="K14" s="62" t="s">
        <v>72</v>
      </c>
    </row>
    <row r="15" spans="1:11" ht="14.25" thickTop="1" thickBot="1" x14ac:dyDescent="0.25">
      <c r="A15" s="42" t="s">
        <v>73</v>
      </c>
      <c r="B15" s="63">
        <v>1044</v>
      </c>
      <c r="C15" t="s">
        <v>57</v>
      </c>
      <c r="D15" s="57">
        <v>0</v>
      </c>
      <c r="E15" s="57">
        <v>109.08</v>
      </c>
      <c r="F15" s="67">
        <v>109.08</v>
      </c>
      <c r="G15" s="59" t="s">
        <v>158</v>
      </c>
      <c r="H15" s="60">
        <v>0</v>
      </c>
      <c r="I15" s="60">
        <f>J15</f>
        <v>105.92</v>
      </c>
      <c r="J15" s="68">
        <v>105.92</v>
      </c>
      <c r="K15" s="62" t="s">
        <v>74</v>
      </c>
    </row>
    <row r="16" spans="1:11" ht="14.25" thickTop="1" thickBot="1" x14ac:dyDescent="0.25">
      <c r="A16" s="55"/>
      <c r="B16" s="56"/>
      <c r="D16" s="57"/>
      <c r="E16" s="57"/>
      <c r="F16" s="74"/>
      <c r="G16" s="75"/>
      <c r="H16" s="57"/>
      <c r="I16" s="57"/>
      <c r="J16" s="74"/>
      <c r="K16" s="71"/>
    </row>
    <row r="17" spans="1:14" ht="14.25" thickTop="1" thickBot="1" x14ac:dyDescent="0.25">
      <c r="A17" s="55" t="s">
        <v>75</v>
      </c>
      <c r="B17" s="56">
        <v>1015</v>
      </c>
      <c r="C17" t="s">
        <v>57</v>
      </c>
      <c r="D17" s="57">
        <v>99.86</v>
      </c>
      <c r="E17" s="57">
        <v>0</v>
      </c>
      <c r="F17" s="67">
        <v>99.86</v>
      </c>
      <c r="G17" s="59" t="s">
        <v>158</v>
      </c>
      <c r="H17" s="60">
        <f>J17</f>
        <v>100.54</v>
      </c>
      <c r="I17" s="60">
        <v>0</v>
      </c>
      <c r="J17" s="68">
        <v>100.54</v>
      </c>
      <c r="K17" s="62" t="s">
        <v>76</v>
      </c>
    </row>
    <row r="18" spans="1:14" ht="14.25" thickTop="1" thickBot="1" x14ac:dyDescent="0.25">
      <c r="A18" s="42" t="s">
        <v>77</v>
      </c>
      <c r="B18" s="63">
        <v>1017</v>
      </c>
      <c r="C18" t="s">
        <v>57</v>
      </c>
      <c r="D18" s="57">
        <v>46.12</v>
      </c>
      <c r="E18" s="57">
        <v>0</v>
      </c>
      <c r="F18" s="67">
        <v>46.12</v>
      </c>
      <c r="G18" s="59" t="s">
        <v>158</v>
      </c>
      <c r="H18" s="60">
        <f>J18</f>
        <v>48.04</v>
      </c>
      <c r="I18" s="60">
        <v>0</v>
      </c>
      <c r="J18" s="68">
        <v>48.04</v>
      </c>
      <c r="K18" s="62" t="s">
        <v>78</v>
      </c>
    </row>
    <row r="19" spans="1:14" ht="14.25" thickTop="1" thickBot="1" x14ac:dyDescent="0.25">
      <c r="A19" s="42" t="s">
        <v>79</v>
      </c>
      <c r="B19" s="63">
        <v>1021</v>
      </c>
      <c r="C19" t="s">
        <v>57</v>
      </c>
      <c r="D19" s="57">
        <v>112.12</v>
      </c>
      <c r="E19" s="57">
        <v>0</v>
      </c>
      <c r="F19" s="67">
        <v>112.12</v>
      </c>
      <c r="G19" s="59" t="s">
        <v>158</v>
      </c>
      <c r="H19" s="60">
        <f>J19</f>
        <v>109.02</v>
      </c>
      <c r="I19" s="60">
        <v>0</v>
      </c>
      <c r="J19" s="68">
        <v>109.02</v>
      </c>
      <c r="K19" s="62" t="s">
        <v>80</v>
      </c>
    </row>
    <row r="20" spans="1:14" ht="14.25" thickTop="1" thickBot="1" x14ac:dyDescent="0.25">
      <c r="A20" s="42"/>
      <c r="B20" s="63"/>
      <c r="D20" s="57"/>
      <c r="E20" s="57"/>
      <c r="F20" s="57"/>
      <c r="G20" s="70"/>
      <c r="H20" s="57"/>
      <c r="I20" s="57"/>
      <c r="J20" s="57"/>
      <c r="K20" s="71"/>
    </row>
    <row r="21" spans="1:14" ht="14.25" thickTop="1" thickBot="1" x14ac:dyDescent="0.25">
      <c r="A21" s="42" t="s">
        <v>81</v>
      </c>
      <c r="B21" s="63">
        <v>1024</v>
      </c>
      <c r="C21" t="s">
        <v>57</v>
      </c>
      <c r="D21" s="57">
        <v>0</v>
      </c>
      <c r="E21" s="57">
        <v>25.98</v>
      </c>
      <c r="F21" s="67">
        <v>25.98</v>
      </c>
      <c r="G21" s="59" t="s">
        <v>158</v>
      </c>
      <c r="H21" s="60">
        <v>0</v>
      </c>
      <c r="I21" s="60">
        <f>J21</f>
        <v>23.52</v>
      </c>
      <c r="J21" s="68">
        <v>23.52</v>
      </c>
      <c r="K21" s="62" t="s">
        <v>159</v>
      </c>
    </row>
    <row r="22" spans="1:14" ht="13.5" thickTop="1" x14ac:dyDescent="0.2">
      <c r="A22" s="152" t="s">
        <v>160</v>
      </c>
      <c r="B22" s="63">
        <v>1048</v>
      </c>
      <c r="C22" s="153" t="s">
        <v>161</v>
      </c>
      <c r="D22" s="57">
        <v>0</v>
      </c>
      <c r="E22" s="57">
        <v>25.98</v>
      </c>
      <c r="F22" s="57">
        <v>25.98</v>
      </c>
      <c r="G22" s="59" t="s">
        <v>158</v>
      </c>
      <c r="H22" s="60">
        <v>0</v>
      </c>
      <c r="I22" s="60">
        <v>23.52</v>
      </c>
      <c r="J22" s="60">
        <v>23.52</v>
      </c>
      <c r="K22" s="62" t="s">
        <v>162</v>
      </c>
      <c r="N22" s="62"/>
    </row>
    <row r="23" spans="1:14" ht="13.5" thickBot="1" x14ac:dyDescent="0.25">
      <c r="A23" s="42"/>
      <c r="B23" s="63"/>
      <c r="D23" s="57"/>
      <c r="E23" s="57"/>
      <c r="F23" s="57"/>
      <c r="G23" s="70"/>
      <c r="H23" s="57"/>
      <c r="I23" s="57"/>
      <c r="J23" s="57"/>
      <c r="K23" s="71"/>
    </row>
    <row r="24" spans="1:14" ht="14.25" thickTop="1" thickBot="1" x14ac:dyDescent="0.25">
      <c r="A24" s="42" t="s">
        <v>82</v>
      </c>
      <c r="B24" s="56">
        <v>1037</v>
      </c>
      <c r="C24" t="s">
        <v>57</v>
      </c>
      <c r="D24" s="57">
        <v>0</v>
      </c>
      <c r="E24" s="57">
        <v>55.18</v>
      </c>
      <c r="F24" s="67">
        <v>55.18</v>
      </c>
      <c r="G24" s="59" t="s">
        <v>158</v>
      </c>
      <c r="H24" s="60">
        <v>0</v>
      </c>
      <c r="I24" s="60">
        <f>J24</f>
        <v>57.34</v>
      </c>
      <c r="J24" s="68">
        <v>57.34</v>
      </c>
      <c r="K24" s="62" t="s">
        <v>83</v>
      </c>
    </row>
    <row r="25" spans="1:14" ht="14.25" thickTop="1" thickBot="1" x14ac:dyDescent="0.25">
      <c r="A25" s="42"/>
      <c r="B25" s="63"/>
      <c r="D25" s="57"/>
      <c r="E25" s="57"/>
      <c r="F25" s="76"/>
      <c r="G25" s="77"/>
      <c r="H25" s="130"/>
      <c r="I25" s="57"/>
      <c r="J25" s="76"/>
      <c r="K25" s="71"/>
    </row>
    <row r="26" spans="1:14" ht="14.25" thickTop="1" thickBot="1" x14ac:dyDescent="0.25">
      <c r="A26" s="42" t="s">
        <v>84</v>
      </c>
      <c r="B26" s="56">
        <v>1046</v>
      </c>
      <c r="C26" t="s">
        <v>57</v>
      </c>
      <c r="D26" s="78">
        <v>0</v>
      </c>
      <c r="E26" s="57">
        <v>37.619999999999997</v>
      </c>
      <c r="F26" s="67">
        <v>37.619999999999997</v>
      </c>
      <c r="G26" s="59" t="s">
        <v>158</v>
      </c>
      <c r="H26" s="79">
        <v>0</v>
      </c>
      <c r="I26" s="60">
        <f>J26</f>
        <v>38.42</v>
      </c>
      <c r="J26" s="68">
        <v>38.42</v>
      </c>
      <c r="K26" s="62" t="s">
        <v>85</v>
      </c>
    </row>
    <row r="27" spans="1:14" ht="13.5" thickTop="1" x14ac:dyDescent="0.2">
      <c r="A27" s="42"/>
      <c r="B27" s="80"/>
      <c r="C27" s="77"/>
      <c r="D27" s="57"/>
      <c r="E27" s="57"/>
      <c r="F27" s="57"/>
      <c r="G27" s="77"/>
      <c r="H27" s="57"/>
      <c r="I27" s="57"/>
      <c r="J27" s="57"/>
    </row>
    <row r="28" spans="1:14" x14ac:dyDescent="0.2">
      <c r="A28" s="42"/>
      <c r="B28" s="43"/>
      <c r="C28" s="190" t="s">
        <v>43</v>
      </c>
      <c r="D28" s="190"/>
      <c r="E28" s="190"/>
      <c r="F28" s="190"/>
      <c r="G28" s="190" t="s">
        <v>44</v>
      </c>
      <c r="H28" s="190"/>
      <c r="I28" s="190"/>
      <c r="J28" s="190"/>
    </row>
    <row r="29" spans="1:14" x14ac:dyDescent="0.2">
      <c r="A29" s="44" t="s">
        <v>45</v>
      </c>
      <c r="B29" s="45" t="s">
        <v>46</v>
      </c>
      <c r="C29" s="46" t="s">
        <v>47</v>
      </c>
      <c r="D29" s="47" t="s">
        <v>48</v>
      </c>
      <c r="E29" s="47" t="s">
        <v>49</v>
      </c>
      <c r="F29" s="47" t="s">
        <v>50</v>
      </c>
      <c r="G29" s="46" t="s">
        <v>47</v>
      </c>
      <c r="H29" s="47" t="s">
        <v>48</v>
      </c>
      <c r="I29" s="47" t="s">
        <v>49</v>
      </c>
      <c r="J29" s="47" t="s">
        <v>50</v>
      </c>
    </row>
    <row r="30" spans="1:14" x14ac:dyDescent="0.2">
      <c r="A30" s="44"/>
      <c r="B30" s="44" t="s">
        <v>51</v>
      </c>
      <c r="C30" s="48" t="s">
        <v>52</v>
      </c>
      <c r="D30" s="49" t="s">
        <v>53</v>
      </c>
      <c r="E30" s="49" t="s">
        <v>53</v>
      </c>
      <c r="F30" s="49" t="s">
        <v>53</v>
      </c>
      <c r="G30" s="48" t="s">
        <v>52</v>
      </c>
      <c r="H30" s="49" t="s">
        <v>53</v>
      </c>
      <c r="I30" s="49" t="s">
        <v>53</v>
      </c>
      <c r="J30" s="49" t="s">
        <v>53</v>
      </c>
    </row>
    <row r="31" spans="1:14" ht="15.75" thickBot="1" x14ac:dyDescent="0.3">
      <c r="A31" s="50" t="s">
        <v>86</v>
      </c>
      <c r="B31" s="51"/>
      <c r="C31" s="81"/>
      <c r="D31" s="57"/>
      <c r="E31" s="57"/>
      <c r="F31" s="57"/>
      <c r="G31" s="81"/>
      <c r="H31" s="57"/>
      <c r="I31" s="57"/>
      <c r="J31" s="57"/>
      <c r="K31" s="54" t="s">
        <v>55</v>
      </c>
    </row>
    <row r="32" spans="1:14" ht="14.25" thickTop="1" thickBot="1" x14ac:dyDescent="0.25">
      <c r="A32" s="42" t="s">
        <v>87</v>
      </c>
      <c r="B32" s="80">
        <v>1028</v>
      </c>
      <c r="C32" s="70" t="s">
        <v>88</v>
      </c>
      <c r="D32" s="57">
        <v>0</v>
      </c>
      <c r="E32" s="57">
        <v>147.57999999999998</v>
      </c>
      <c r="F32" s="67">
        <v>147.57999999999998</v>
      </c>
      <c r="G32" s="59" t="s">
        <v>158</v>
      </c>
      <c r="H32" s="60">
        <v>0</v>
      </c>
      <c r="I32" s="60">
        <f>J32</f>
        <v>150.54</v>
      </c>
      <c r="J32" s="68">
        <v>150.54</v>
      </c>
      <c r="K32" s="62" t="s">
        <v>58</v>
      </c>
    </row>
    <row r="33" spans="1:11" ht="14.25" thickTop="1" thickBot="1" x14ac:dyDescent="0.25">
      <c r="A33" s="42" t="s">
        <v>89</v>
      </c>
      <c r="B33" s="80">
        <v>1001</v>
      </c>
      <c r="C33" s="70" t="s">
        <v>88</v>
      </c>
      <c r="D33" s="57">
        <v>0</v>
      </c>
      <c r="E33" s="57">
        <v>147.57999999999998</v>
      </c>
      <c r="F33" s="67">
        <v>147.57999999999998</v>
      </c>
      <c r="G33" s="59" t="s">
        <v>158</v>
      </c>
      <c r="H33" s="60">
        <v>0</v>
      </c>
      <c r="I33" s="60">
        <f>J33</f>
        <v>150.54</v>
      </c>
      <c r="J33" s="68">
        <v>150.54</v>
      </c>
      <c r="K33" s="62" t="s">
        <v>60</v>
      </c>
    </row>
    <row r="34" spans="1:11" ht="14.25" thickTop="1" thickBot="1" x14ac:dyDescent="0.25">
      <c r="A34" s="42" t="s">
        <v>90</v>
      </c>
      <c r="B34" s="80">
        <v>1036</v>
      </c>
      <c r="C34" s="70" t="s">
        <v>88</v>
      </c>
      <c r="D34" s="57">
        <v>0</v>
      </c>
      <c r="E34" s="57">
        <v>147.57999999999998</v>
      </c>
      <c r="F34" s="67">
        <v>147.57999999999998</v>
      </c>
      <c r="G34" s="59" t="s">
        <v>158</v>
      </c>
      <c r="H34" s="60">
        <v>0</v>
      </c>
      <c r="I34" s="60">
        <f>J34</f>
        <v>150.54</v>
      </c>
      <c r="J34" s="68">
        <v>150.54</v>
      </c>
      <c r="K34" s="62" t="s">
        <v>62</v>
      </c>
    </row>
    <row r="35" spans="1:11" ht="14.25" thickTop="1" thickBot="1" x14ac:dyDescent="0.25">
      <c r="A35" s="55" t="s">
        <v>91</v>
      </c>
      <c r="B35" s="82">
        <v>1031</v>
      </c>
      <c r="C35" s="70" t="s">
        <v>88</v>
      </c>
      <c r="D35" s="57">
        <v>0</v>
      </c>
      <c r="E35" s="57">
        <v>147.57999999999998</v>
      </c>
      <c r="F35" s="67">
        <v>147.57999999999998</v>
      </c>
      <c r="G35" s="59" t="s">
        <v>158</v>
      </c>
      <c r="H35" s="60">
        <v>0</v>
      </c>
      <c r="I35" s="60">
        <f>J35</f>
        <v>150.54</v>
      </c>
      <c r="J35" s="68">
        <v>150.54</v>
      </c>
      <c r="K35" s="62" t="s">
        <v>127</v>
      </c>
    </row>
    <row r="36" spans="1:11" ht="14.25" thickTop="1" thickBot="1" x14ac:dyDescent="0.25">
      <c r="A36" s="55"/>
      <c r="B36" s="82"/>
      <c r="C36" s="70"/>
      <c r="D36" s="57"/>
      <c r="E36" s="57"/>
      <c r="F36" s="57"/>
      <c r="G36" s="70"/>
      <c r="H36" s="57"/>
      <c r="I36" s="57"/>
      <c r="J36" s="57"/>
      <c r="K36" s="62"/>
    </row>
    <row r="37" spans="1:11" ht="16.5" thickTop="1" thickBot="1" x14ac:dyDescent="0.3">
      <c r="A37" s="55" t="s">
        <v>92</v>
      </c>
      <c r="B37" s="82">
        <v>1002</v>
      </c>
      <c r="C37" s="70" t="s">
        <v>88</v>
      </c>
      <c r="D37" s="57">
        <v>0</v>
      </c>
      <c r="E37" s="57">
        <v>190.04</v>
      </c>
      <c r="F37" s="67">
        <v>190.04</v>
      </c>
      <c r="G37" s="59" t="s">
        <v>158</v>
      </c>
      <c r="H37" s="60">
        <v>0</v>
      </c>
      <c r="I37" s="60">
        <f>J37</f>
        <v>187.24</v>
      </c>
      <c r="J37" s="68">
        <v>187.24</v>
      </c>
      <c r="K37" s="72" t="s">
        <v>68</v>
      </c>
    </row>
    <row r="38" spans="1:11" ht="16.5" thickTop="1" thickBot="1" x14ac:dyDescent="0.3">
      <c r="A38" s="55" t="s">
        <v>93</v>
      </c>
      <c r="B38" s="82">
        <v>1039</v>
      </c>
      <c r="C38" s="70" t="s">
        <v>88</v>
      </c>
      <c r="D38" s="57">
        <v>0</v>
      </c>
      <c r="E38" s="57">
        <v>190.04</v>
      </c>
      <c r="F38" s="67">
        <v>190.04</v>
      </c>
      <c r="G38" s="59" t="s">
        <v>158</v>
      </c>
      <c r="H38" s="60">
        <v>0</v>
      </c>
      <c r="I38" s="60">
        <f>J38</f>
        <v>187.24</v>
      </c>
      <c r="J38" s="68">
        <v>187.24</v>
      </c>
      <c r="K38" s="73" t="s">
        <v>70</v>
      </c>
    </row>
    <row r="39" spans="1:11" ht="14.25" thickTop="1" thickBot="1" x14ac:dyDescent="0.25">
      <c r="A39" s="55" t="s">
        <v>94</v>
      </c>
      <c r="B39" s="82">
        <v>1004</v>
      </c>
      <c r="C39" s="70" t="s">
        <v>88</v>
      </c>
      <c r="D39" s="57">
        <v>0</v>
      </c>
      <c r="E39" s="57">
        <v>190.04</v>
      </c>
      <c r="F39" s="67">
        <v>190.04</v>
      </c>
      <c r="G39" s="59" t="s">
        <v>158</v>
      </c>
      <c r="H39" s="60">
        <v>0</v>
      </c>
      <c r="I39" s="60">
        <f>J39</f>
        <v>187.24</v>
      </c>
      <c r="J39" s="68">
        <v>187.24</v>
      </c>
      <c r="K39" s="62" t="s">
        <v>72</v>
      </c>
    </row>
    <row r="40" spans="1:11" ht="14.25" thickTop="1" thickBot="1" x14ac:dyDescent="0.25">
      <c r="A40" s="42"/>
      <c r="B40" s="80"/>
      <c r="C40" s="70"/>
      <c r="D40" s="57"/>
      <c r="E40" s="57"/>
      <c r="F40" s="57"/>
      <c r="G40" s="70"/>
      <c r="H40" s="57"/>
      <c r="I40" s="57"/>
      <c r="J40" s="57"/>
      <c r="K40" s="62"/>
    </row>
    <row r="41" spans="1:11" ht="14.25" thickTop="1" thickBot="1" x14ac:dyDescent="0.25">
      <c r="A41" s="42" t="s">
        <v>95</v>
      </c>
      <c r="B41" s="80">
        <v>1006</v>
      </c>
      <c r="C41" s="70" t="s">
        <v>88</v>
      </c>
      <c r="D41" s="57">
        <v>0</v>
      </c>
      <c r="E41" s="57">
        <v>15.76</v>
      </c>
      <c r="F41" s="67">
        <v>15.76</v>
      </c>
      <c r="G41" s="59" t="s">
        <v>158</v>
      </c>
      <c r="H41" s="60">
        <v>0</v>
      </c>
      <c r="I41" s="60">
        <f>J41</f>
        <v>15.72</v>
      </c>
      <c r="J41" s="68">
        <v>15.72</v>
      </c>
      <c r="K41" s="62" t="s">
        <v>159</v>
      </c>
    </row>
    <row r="42" spans="1:11" ht="14.25" thickTop="1" thickBot="1" x14ac:dyDescent="0.25">
      <c r="A42" s="152" t="s">
        <v>163</v>
      </c>
      <c r="B42" s="82">
        <v>1047</v>
      </c>
      <c r="C42" s="70" t="s">
        <v>88</v>
      </c>
      <c r="D42" s="78">
        <v>0</v>
      </c>
      <c r="E42" s="57">
        <v>15.76</v>
      </c>
      <c r="F42" s="67">
        <v>15.76</v>
      </c>
      <c r="G42" s="59" t="s">
        <v>158</v>
      </c>
      <c r="H42" s="79">
        <v>0</v>
      </c>
      <c r="I42" s="60">
        <v>15.72</v>
      </c>
      <c r="J42" s="68">
        <v>15.72</v>
      </c>
      <c r="K42" s="62" t="s">
        <v>162</v>
      </c>
    </row>
    <row r="43" spans="1:11" ht="14.25" thickTop="1" thickBot="1" x14ac:dyDescent="0.25">
      <c r="A43" s="42"/>
      <c r="B43" s="80"/>
      <c r="C43" s="70"/>
      <c r="D43" s="57"/>
      <c r="E43" s="57"/>
      <c r="F43" s="57"/>
      <c r="G43" s="70"/>
      <c r="H43" s="57"/>
      <c r="I43" s="57"/>
      <c r="J43" s="57"/>
      <c r="K43" s="71"/>
    </row>
    <row r="44" spans="1:11" ht="14.25" thickTop="1" thickBot="1" x14ac:dyDescent="0.25">
      <c r="A44" s="42" t="s">
        <v>96</v>
      </c>
      <c r="B44" s="80">
        <v>1003</v>
      </c>
      <c r="C44" s="70" t="s">
        <v>88</v>
      </c>
      <c r="D44" s="78">
        <v>0</v>
      </c>
      <c r="E44" s="57">
        <v>92.36</v>
      </c>
      <c r="F44" s="67">
        <v>92.36</v>
      </c>
      <c r="G44" s="59" t="s">
        <v>158</v>
      </c>
      <c r="H44" s="79">
        <v>0</v>
      </c>
      <c r="I44" s="60">
        <f>J44</f>
        <v>90.06</v>
      </c>
      <c r="J44" s="68">
        <v>90.06</v>
      </c>
      <c r="K44" s="62" t="s">
        <v>83</v>
      </c>
    </row>
    <row r="45" spans="1:11" ht="16.5" thickTop="1" thickBot="1" x14ac:dyDescent="0.3">
      <c r="B45" s="80"/>
      <c r="C45" s="70"/>
      <c r="D45" s="71"/>
      <c r="E45" s="71"/>
      <c r="F45" s="71"/>
      <c r="G45" s="65"/>
      <c r="H45" s="130"/>
      <c r="I45" s="57"/>
      <c r="J45" s="76"/>
      <c r="K45" s="71"/>
    </row>
    <row r="46" spans="1:11" ht="14.25" thickTop="1" thickBot="1" x14ac:dyDescent="0.25">
      <c r="A46" t="s">
        <v>97</v>
      </c>
      <c r="B46" s="82">
        <v>1045</v>
      </c>
      <c r="C46" s="70" t="s">
        <v>88</v>
      </c>
      <c r="D46" s="78">
        <v>0</v>
      </c>
      <c r="E46" s="57">
        <v>43.72</v>
      </c>
      <c r="F46" s="67">
        <v>43.72</v>
      </c>
      <c r="G46" s="59" t="s">
        <v>158</v>
      </c>
      <c r="H46" s="79">
        <v>0</v>
      </c>
      <c r="I46" s="60">
        <f>J46</f>
        <v>40.46</v>
      </c>
      <c r="J46" s="68">
        <v>40.46</v>
      </c>
      <c r="K46" s="62" t="s">
        <v>85</v>
      </c>
    </row>
    <row r="47" spans="1:11" ht="13.5" thickTop="1" x14ac:dyDescent="0.2"/>
    <row r="50" spans="1:23" ht="15.75" x14ac:dyDescent="0.25">
      <c r="A50" s="83" t="s">
        <v>98</v>
      </c>
      <c r="B50" t="s">
        <v>164</v>
      </c>
      <c r="C50" s="42"/>
      <c r="D50" s="53"/>
    </row>
    <row r="51" spans="1:23" ht="15" x14ac:dyDescent="0.25">
      <c r="A51" s="151"/>
    </row>
    <row r="52" spans="1:23" ht="15.75" x14ac:dyDescent="0.25">
      <c r="A52" s="83" t="s">
        <v>99</v>
      </c>
      <c r="B52" s="151"/>
      <c r="G52" s="85"/>
      <c r="H52" s="86"/>
      <c r="I52" s="86"/>
      <c r="J52" s="86"/>
      <c r="K52" s="86"/>
      <c r="L52" s="85"/>
      <c r="M52" s="85"/>
      <c r="N52" s="85"/>
      <c r="O52" s="86"/>
      <c r="P52" s="71"/>
      <c r="Q52" s="71"/>
      <c r="R52" s="71"/>
    </row>
    <row r="53" spans="1:23" s="71" customFormat="1" ht="15" x14ac:dyDescent="0.25">
      <c r="B53" s="87" t="s">
        <v>100</v>
      </c>
      <c r="C53" s="88" t="s">
        <v>101</v>
      </c>
      <c r="E53" s="87"/>
      <c r="F53"/>
      <c r="G53" s="55"/>
      <c r="H53" s="89"/>
      <c r="I53" s="89"/>
      <c r="J53" s="89"/>
      <c r="K53" s="89"/>
      <c r="N53" s="55"/>
    </row>
    <row r="54" spans="1:23" x14ac:dyDescent="0.2">
      <c r="A54" t="s">
        <v>102</v>
      </c>
      <c r="B54" s="90">
        <v>0.109</v>
      </c>
      <c r="C54" s="91">
        <v>0.13700000000000001</v>
      </c>
      <c r="D54" s="92"/>
      <c r="G54" s="156"/>
      <c r="H54" s="94"/>
      <c r="I54" s="94"/>
      <c r="J54" s="94"/>
      <c r="K54" s="94"/>
      <c r="L54" s="95"/>
      <c r="M54" s="96"/>
      <c r="N54" s="93"/>
      <c r="O54" s="94"/>
      <c r="P54" s="71"/>
      <c r="Q54" s="71"/>
      <c r="R54" s="71"/>
      <c r="T54" s="84"/>
      <c r="U54" s="84"/>
      <c r="V54" s="84"/>
      <c r="W54" s="71"/>
    </row>
    <row r="55" spans="1:23" x14ac:dyDescent="0.2">
      <c r="G55" s="93"/>
      <c r="H55" s="95"/>
      <c r="I55" s="96"/>
      <c r="J55" s="93"/>
      <c r="K55" s="94"/>
      <c r="L55" s="71"/>
      <c r="M55" s="71"/>
      <c r="N55" s="154"/>
      <c r="P55" s="86"/>
      <c r="Q55" s="86"/>
      <c r="R55" s="86"/>
      <c r="S55" s="71"/>
    </row>
    <row r="56" spans="1:23" ht="14.45" customHeight="1" x14ac:dyDescent="0.2">
      <c r="A56" s="155"/>
      <c r="B56" s="42"/>
      <c r="C56" s="42"/>
      <c r="D56" s="42"/>
      <c r="E56" s="55"/>
      <c r="F56" s="55"/>
      <c r="P56" s="71"/>
      <c r="Q56" s="71"/>
      <c r="R56" s="71"/>
      <c r="S56" s="71"/>
    </row>
    <row r="57" spans="1:23" ht="15" customHeight="1" thickBot="1" x14ac:dyDescent="0.3">
      <c r="A57" s="97" t="s">
        <v>103</v>
      </c>
      <c r="B57" s="188" t="s">
        <v>104</v>
      </c>
      <c r="C57" s="188"/>
      <c r="D57" s="189" t="s">
        <v>105</v>
      </c>
      <c r="E57" s="189"/>
    </row>
    <row r="58" spans="1:23" ht="13.5" thickBot="1" x14ac:dyDescent="0.25">
      <c r="A58" s="98" t="s">
        <v>106</v>
      </c>
      <c r="B58" s="99" t="s">
        <v>107</v>
      </c>
      <c r="C58" s="99" t="s">
        <v>108</v>
      </c>
      <c r="D58" s="100" t="s">
        <v>107</v>
      </c>
      <c r="E58" s="100" t="s">
        <v>108</v>
      </c>
    </row>
    <row r="59" spans="1:23" x14ac:dyDescent="0.2">
      <c r="A59" s="101" t="s">
        <v>109</v>
      </c>
      <c r="B59" s="102">
        <v>3.7999999999999999E-2</v>
      </c>
      <c r="C59" s="102">
        <v>2.1999999999999999E-2</v>
      </c>
      <c r="D59" s="103">
        <v>3.7999999999999999E-2</v>
      </c>
      <c r="E59" s="103">
        <v>2.1999999999999999E-2</v>
      </c>
      <c r="F59" s="104"/>
      <c r="G59" s="104"/>
    </row>
    <row r="60" spans="1:23" x14ac:dyDescent="0.2">
      <c r="A60" s="101" t="s">
        <v>110</v>
      </c>
      <c r="B60" s="102">
        <v>7.5999999999999998E-2</v>
      </c>
      <c r="C60" s="102">
        <v>3.2000000000000001E-2</v>
      </c>
      <c r="D60" s="103">
        <v>7.5999999999999998E-2</v>
      </c>
      <c r="E60" s="103">
        <v>3.2000000000000001E-2</v>
      </c>
      <c r="F60" s="104"/>
      <c r="G60" s="104"/>
    </row>
    <row r="61" spans="1:23" x14ac:dyDescent="0.2">
      <c r="A61" s="101" t="s">
        <v>111</v>
      </c>
      <c r="B61" s="102">
        <v>0.14599999999999999</v>
      </c>
      <c r="C61" s="102">
        <v>6.5000000000000002E-2</v>
      </c>
      <c r="D61" s="103">
        <v>0.14599999999999999</v>
      </c>
      <c r="E61" s="103">
        <v>6.5000000000000002E-2</v>
      </c>
      <c r="F61" s="104"/>
      <c r="G61" s="104"/>
    </row>
    <row r="62" spans="1:23" x14ac:dyDescent="0.2">
      <c r="A62" s="101" t="s">
        <v>112</v>
      </c>
      <c r="B62" s="102">
        <v>0.30199999999999999</v>
      </c>
      <c r="C62" s="102">
        <v>0.16200000000000001</v>
      </c>
      <c r="D62" s="103">
        <v>0.30199999999999999</v>
      </c>
      <c r="E62" s="103">
        <v>0.16200000000000001</v>
      </c>
      <c r="F62" s="104"/>
      <c r="G62" s="104"/>
    </row>
    <row r="63" spans="1:23" x14ac:dyDescent="0.2">
      <c r="A63" s="101" t="s">
        <v>113</v>
      </c>
      <c r="B63" s="102">
        <v>0.432</v>
      </c>
      <c r="C63" s="102">
        <v>0.24299999999999999</v>
      </c>
      <c r="D63" s="103">
        <v>0.432</v>
      </c>
      <c r="E63" s="103">
        <v>0.24299999999999999</v>
      </c>
      <c r="F63" s="104"/>
      <c r="G63" s="104"/>
    </row>
    <row r="64" spans="1:23" x14ac:dyDescent="0.2">
      <c r="A64" s="101" t="s">
        <v>114</v>
      </c>
      <c r="B64" s="102">
        <v>0.54</v>
      </c>
      <c r="C64" s="102">
        <v>0.34</v>
      </c>
      <c r="D64" s="103">
        <v>0.54</v>
      </c>
      <c r="E64" s="103">
        <v>0.34</v>
      </c>
      <c r="F64" s="104"/>
      <c r="G64" s="104"/>
    </row>
    <row r="65" spans="1:7" ht="13.5" thickBot="1" x14ac:dyDescent="0.25">
      <c r="A65" s="105" t="s">
        <v>115</v>
      </c>
      <c r="B65" s="106">
        <v>0.91800000000000004</v>
      </c>
      <c r="C65" s="106">
        <v>0.64800000000000002</v>
      </c>
      <c r="D65" s="107">
        <v>0.91800000000000004</v>
      </c>
      <c r="E65" s="107">
        <v>0.64800000000000002</v>
      </c>
      <c r="F65" s="104"/>
      <c r="G65" s="104"/>
    </row>
    <row r="67" spans="1:7" x14ac:dyDescent="0.2">
      <c r="A67" s="155"/>
      <c r="D67" s="71"/>
      <c r="E67" s="71"/>
    </row>
    <row r="68" spans="1:7" ht="15.75" x14ac:dyDescent="0.25">
      <c r="A68" s="83" t="s">
        <v>116</v>
      </c>
      <c r="B68" s="83"/>
      <c r="C68" s="83"/>
      <c r="D68" s="71"/>
      <c r="E68" s="71"/>
    </row>
    <row r="69" spans="1:7" ht="15" x14ac:dyDescent="0.25">
      <c r="B69" s="87" t="s">
        <v>100</v>
      </c>
      <c r="C69" s="88" t="s">
        <v>101</v>
      </c>
      <c r="E69" s="108"/>
    </row>
    <row r="70" spans="1:7" x14ac:dyDescent="0.2">
      <c r="A70" t="s">
        <v>102</v>
      </c>
      <c r="B70" s="90">
        <v>2.7E-2</v>
      </c>
      <c r="C70" s="91">
        <v>2.7E-2</v>
      </c>
      <c r="E70" s="71"/>
    </row>
    <row r="71" spans="1:7" x14ac:dyDescent="0.2">
      <c r="B71" s="90"/>
      <c r="C71" s="91"/>
      <c r="E71" s="71"/>
    </row>
    <row r="73" spans="1:7" ht="18.75" x14ac:dyDescent="0.3">
      <c r="A73" s="109" t="s">
        <v>32</v>
      </c>
      <c r="B73" t="s">
        <v>164</v>
      </c>
    </row>
    <row r="74" spans="1:7" ht="15.75" thickBot="1" x14ac:dyDescent="0.3">
      <c r="A74" s="110" t="s">
        <v>117</v>
      </c>
    </row>
    <row r="75" spans="1:7" ht="13.5" thickBot="1" x14ac:dyDescent="0.25">
      <c r="B75" s="111" t="s">
        <v>100</v>
      </c>
      <c r="C75" s="112" t="s">
        <v>101</v>
      </c>
    </row>
    <row r="76" spans="1:7" ht="13.5" thickBot="1" x14ac:dyDescent="0.25">
      <c r="A76" s="113" t="s">
        <v>118</v>
      </c>
      <c r="C76" s="71"/>
    </row>
    <row r="77" spans="1:7" ht="15" x14ac:dyDescent="0.25">
      <c r="A77" s="110" t="s">
        <v>119</v>
      </c>
      <c r="B77" s="114"/>
      <c r="C77" s="115"/>
    </row>
    <row r="78" spans="1:7" x14ac:dyDescent="0.2">
      <c r="A78" s="116" t="s">
        <v>120</v>
      </c>
      <c r="B78" s="114"/>
      <c r="C78" s="115"/>
    </row>
    <row r="79" spans="1:7" x14ac:dyDescent="0.2">
      <c r="A79" t="s">
        <v>121</v>
      </c>
      <c r="B79" s="115">
        <v>1.059E-2</v>
      </c>
      <c r="C79" s="117">
        <v>1.2710000000000001E-2</v>
      </c>
    </row>
    <row r="80" spans="1:7" x14ac:dyDescent="0.2">
      <c r="B80" s="115"/>
      <c r="C80" s="115"/>
    </row>
    <row r="81" spans="1:3" ht="15.75" thickBot="1" x14ac:dyDescent="0.3">
      <c r="A81" s="118" t="s">
        <v>122</v>
      </c>
      <c r="B81" s="119"/>
      <c r="C81" s="115"/>
    </row>
    <row r="82" spans="1:3" x14ac:dyDescent="0.2">
      <c r="A82" t="s">
        <v>123</v>
      </c>
      <c r="B82" s="115">
        <v>1.059E-2</v>
      </c>
      <c r="C82" s="117">
        <v>1.2710000000000001E-2</v>
      </c>
    </row>
    <row r="83" spans="1:3" x14ac:dyDescent="0.2">
      <c r="B83" s="115"/>
      <c r="C83" s="115"/>
    </row>
    <row r="84" spans="1:3" ht="15.75" thickBot="1" x14ac:dyDescent="0.3">
      <c r="A84" s="118" t="s">
        <v>124</v>
      </c>
      <c r="B84" s="119"/>
      <c r="C84" s="115"/>
    </row>
    <row r="85" spans="1:3" ht="15" x14ac:dyDescent="0.25">
      <c r="A85" t="s">
        <v>125</v>
      </c>
      <c r="B85" s="120">
        <v>1.8890000000000001E-2</v>
      </c>
      <c r="C85" s="121">
        <v>1.983E-2</v>
      </c>
    </row>
  </sheetData>
  <mergeCells count="6">
    <mergeCell ref="B57:C57"/>
    <mergeCell ref="D57:E57"/>
    <mergeCell ref="C2:F2"/>
    <mergeCell ref="G2:J2"/>
    <mergeCell ref="C28:F28"/>
    <mergeCell ref="G28:J28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9CFD3D98D031428EF9B67CFB14B892" ma:contentTypeVersion="1" ma:contentTypeDescription="Create a new document." ma:contentTypeScope="" ma:versionID="aca7a19744732d99b520096b42ff50df">
  <xsd:schema xmlns:xsd="http://www.w3.org/2001/XMLSchema" xmlns:xs="http://www.w3.org/2001/XMLSchema" xmlns:p="http://schemas.microsoft.com/office/2006/metadata/properties" xmlns:ns2="360833b4-6786-4e26-8d76-7d5f9222147f" targetNamespace="http://schemas.microsoft.com/office/2006/metadata/properties" ma:root="true" ma:fieldsID="198cb2f3d95aa425967989ee4aa8ec4f" ns2:_="">
    <xsd:import namespace="360833b4-6786-4e26-8d76-7d5f9222147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833b4-6786-4e26-8d76-7d5f922214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6F6F00-CBCA-475B-AE19-E41D9E0EDD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628B6-43D7-4AB4-ADCA-1D49CF08A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0833b4-6786-4e26-8d76-7d5f92221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18C1C2-9D1A-40F0-A81D-1AA367AEC3EF}">
  <ds:schemaRefs>
    <ds:schemaRef ds:uri="360833b4-6786-4e26-8d76-7d5f9222147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Research Comp Budget Guide</vt:lpstr>
      <vt:lpstr>Research</vt:lpstr>
      <vt:lpstr>Rate Sheets</vt:lpstr>
    </vt:vector>
  </TitlesOfParts>
  <Manager/>
  <Company>University of Saskatchewan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Sawatzki, Laurel</dc:creator>
  <cp:keywords/>
  <dc:description/>
  <cp:lastModifiedBy>Benning, Nicole</cp:lastModifiedBy>
  <cp:revision/>
  <dcterms:created xsi:type="dcterms:W3CDTF">2015-08-26T20:14:04Z</dcterms:created>
  <dcterms:modified xsi:type="dcterms:W3CDTF">2021-10-26T17:48:06Z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0x0101001A9CFD3D98D031428EF9B67CFB14B892</vt:lpwstr>
  </property>
</Properties>
</file>