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ef884\Downloads\"/>
    </mc:Choice>
  </mc:AlternateContent>
  <xr:revisionPtr revIDLastSave="0" documentId="8_{76B2F131-295A-47B2-89B2-B13AB347D4EE}" xr6:coauthVersionLast="47" xr6:coauthVersionMax="47" xr10:uidLastSave="{00000000-0000-0000-0000-000000000000}"/>
  <workbookProtection workbookAlgorithmName="SHA-512" workbookHashValue="qf5p2ucxssHBfBMZaM/RI5d8ZsdWpYY1NtVftsj2exkqpgw0XcBuVwmyEP+kGznckjqrCDL/nV5U3tfNhMy3mA==" workbookSaltValue="sbPJP4Wv3vY0/RZkXyJ4wQ==" workbookSpinCount="100000" lockStructure="1"/>
  <bookViews>
    <workbookView xWindow="-120" yWindow="-120" windowWidth="29040" windowHeight="15720" xr2:uid="{3B579AAD-DCD2-44D8-88C4-90D3ABCE05E9}"/>
  </bookViews>
  <sheets>
    <sheet name="Research" sheetId="4" r:id="rId1"/>
    <sheet name="Research Comp Budget Guide" sheetId="5" r:id="rId2"/>
    <sheet name="Rate Sheets" sheetId="6" state="hidden" r:id="rId3"/>
  </sheets>
  <externalReferences>
    <externalReference r:id="rId4"/>
  </externalReferences>
  <definedNames>
    <definedName name="AB">'[1]Benefit rates'!$C$10</definedName>
    <definedName name="AF">'[1]Benefit rates'!$C$7</definedName>
    <definedName name="AM">'[1]Benefit rates'!$C$8</definedName>
    <definedName name="AP">'[1]Benefit rates'!$C$9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8" i="4" s="1"/>
  <c r="C47" i="4"/>
  <c r="D47" i="4" s="1"/>
  <c r="H48" i="4"/>
  <c r="C26" i="4"/>
  <c r="H27" i="4"/>
  <c r="C68" i="4"/>
  <c r="H89" i="4"/>
  <c r="C87" i="4" s="1"/>
  <c r="C107" i="4"/>
  <c r="C16" i="4"/>
  <c r="C15" i="4"/>
  <c r="C12" i="4" s="1"/>
  <c r="E16" i="4"/>
  <c r="E15" i="4"/>
  <c r="E47" i="4" l="1"/>
  <c r="F87" i="4"/>
  <c r="F47" i="4"/>
  <c r="F96" i="4" l="1"/>
  <c r="F57" i="4"/>
  <c r="E57" i="4"/>
  <c r="B92" i="4"/>
  <c r="F92" i="4" s="1"/>
  <c r="B73" i="4"/>
  <c r="B52" i="4"/>
  <c r="F52" i="4" s="1"/>
  <c r="B31" i="4"/>
  <c r="B27" i="4"/>
  <c r="I46" i="6"/>
  <c r="I44" i="6"/>
  <c r="I42" i="6"/>
  <c r="I41" i="6"/>
  <c r="I39" i="6"/>
  <c r="I38" i="6"/>
  <c r="I37" i="6"/>
  <c r="I35" i="6"/>
  <c r="I34" i="6"/>
  <c r="I33" i="6"/>
  <c r="I32" i="6"/>
  <c r="E46" i="6"/>
  <c r="E44" i="6"/>
  <c r="E42" i="6"/>
  <c r="E41" i="6"/>
  <c r="E39" i="6"/>
  <c r="E38" i="6"/>
  <c r="E37" i="6"/>
  <c r="E35" i="6"/>
  <c r="E34" i="6"/>
  <c r="E33" i="6"/>
  <c r="E32" i="6"/>
  <c r="I26" i="6"/>
  <c r="I24" i="6"/>
  <c r="I22" i="6"/>
  <c r="I21" i="6"/>
  <c r="H19" i="6"/>
  <c r="H18" i="6"/>
  <c r="H17" i="6"/>
  <c r="I15" i="6"/>
  <c r="I14" i="6"/>
  <c r="I13" i="6"/>
  <c r="I12" i="6"/>
  <c r="I10" i="6"/>
  <c r="I9" i="6"/>
  <c r="I8" i="6"/>
  <c r="I7" i="6"/>
  <c r="I6" i="6"/>
  <c r="E26" i="6"/>
  <c r="E24" i="6"/>
  <c r="E22" i="6"/>
  <c r="E21" i="6"/>
  <c r="D19" i="6"/>
  <c r="D18" i="6"/>
  <c r="D17" i="6"/>
  <c r="E15" i="6"/>
  <c r="E14" i="6"/>
  <c r="E13" i="6"/>
  <c r="E12" i="6"/>
  <c r="E10" i="6"/>
  <c r="E9" i="6"/>
  <c r="E8" i="6"/>
  <c r="E7" i="6"/>
  <c r="E6" i="6"/>
  <c r="E52" i="4" l="1"/>
  <c r="B29" i="4"/>
  <c r="B50" i="4"/>
  <c r="C50" i="4" l="1"/>
  <c r="F50" i="4"/>
  <c r="E50" i="4"/>
  <c r="D50" i="4"/>
  <c r="B110" i="4"/>
  <c r="C110" i="4" s="1"/>
  <c r="B109" i="4"/>
  <c r="C109" i="4" s="1"/>
  <c r="B108" i="4"/>
  <c r="C108" i="4" s="1"/>
  <c r="B90" i="4"/>
  <c r="B89" i="4"/>
  <c r="B88" i="4"/>
  <c r="B71" i="4"/>
  <c r="B70" i="4"/>
  <c r="B69" i="4"/>
  <c r="B49" i="4"/>
  <c r="B48" i="4"/>
  <c r="B28" i="4"/>
  <c r="C90" i="4" l="1"/>
  <c r="F90" i="4"/>
  <c r="F48" i="4"/>
  <c r="C48" i="4"/>
  <c r="E48" i="4"/>
  <c r="D48" i="4"/>
  <c r="C49" i="4"/>
  <c r="E49" i="4"/>
  <c r="D49" i="4"/>
  <c r="F49" i="4"/>
  <c r="C88" i="4"/>
  <c r="F88" i="4"/>
  <c r="C89" i="4"/>
  <c r="F89" i="4"/>
  <c r="B77" i="4"/>
  <c r="B56" i="4"/>
  <c r="F56" i="4" s="1"/>
  <c r="B75" i="4"/>
  <c r="B74" i="4"/>
  <c r="D74" i="4" l="1"/>
  <c r="E74" i="4"/>
  <c r="F74" i="4"/>
  <c r="D75" i="4"/>
  <c r="F75" i="4"/>
  <c r="E75" i="4"/>
  <c r="C70" i="4"/>
  <c r="C71" i="4"/>
  <c r="C69" i="4"/>
  <c r="D68" i="4"/>
  <c r="D71" i="4" l="1"/>
  <c r="D69" i="4"/>
  <c r="D70" i="4"/>
  <c r="D73" i="4"/>
  <c r="C80" i="4"/>
  <c r="C82" i="4" s="1"/>
  <c r="E68" i="4"/>
  <c r="F68" i="4"/>
  <c r="B113" i="4"/>
  <c r="C113" i="4" s="1"/>
  <c r="B112" i="4"/>
  <c r="C112" i="4" s="1"/>
  <c r="B94" i="4"/>
  <c r="F94" i="4" s="1"/>
  <c r="B93" i="4"/>
  <c r="F93" i="4" s="1"/>
  <c r="B54" i="4"/>
  <c r="B53" i="4"/>
  <c r="B35" i="4"/>
  <c r="B33" i="4"/>
  <c r="B32" i="4"/>
  <c r="E32" i="4" l="1"/>
  <c r="D32" i="4"/>
  <c r="F32" i="4"/>
  <c r="F33" i="4"/>
  <c r="D33" i="4"/>
  <c r="E33" i="4"/>
  <c r="F53" i="4"/>
  <c r="E53" i="4"/>
  <c r="D53" i="4"/>
  <c r="D54" i="4"/>
  <c r="E54" i="4"/>
  <c r="F54" i="4"/>
  <c r="F70" i="4"/>
  <c r="F71" i="4"/>
  <c r="F69" i="4"/>
  <c r="E78" i="4"/>
  <c r="E70" i="4"/>
  <c r="E71" i="4"/>
  <c r="E69" i="4"/>
  <c r="F77" i="4"/>
  <c r="F78" i="4"/>
  <c r="D80" i="4"/>
  <c r="D82" i="4" s="1"/>
  <c r="F73" i="4"/>
  <c r="E73" i="4"/>
  <c r="C81" i="4"/>
  <c r="E14" i="4" l="1"/>
  <c r="E13" i="4"/>
  <c r="C14" i="4"/>
  <c r="D81" i="4"/>
  <c r="F80" i="4"/>
  <c r="F81" i="4" s="1"/>
  <c r="E80" i="4"/>
  <c r="E81" i="4" s="1"/>
  <c r="C13" i="4"/>
  <c r="C59" i="4"/>
  <c r="C60" i="4" s="1"/>
  <c r="C98" i="4"/>
  <c r="C100" i="4" s="1"/>
  <c r="C116" i="4"/>
  <c r="C118" i="4" s="1"/>
  <c r="C119" i="4" s="1"/>
  <c r="F59" i="4"/>
  <c r="F61" i="4" s="1"/>
  <c r="F98" i="4"/>
  <c r="E12" i="4"/>
  <c r="C17" i="4" l="1"/>
  <c r="C18" i="4" s="1"/>
  <c r="F82" i="4"/>
  <c r="E82" i="4"/>
  <c r="E59" i="4"/>
  <c r="E60" i="4" s="1"/>
  <c r="C61" i="4"/>
  <c r="C99" i="4"/>
  <c r="C117" i="4"/>
  <c r="F60" i="4"/>
  <c r="F100" i="4"/>
  <c r="F99" i="4"/>
  <c r="C19" i="4" l="1"/>
  <c r="E19" i="4"/>
  <c r="E61" i="4"/>
  <c r="E26" i="4"/>
  <c r="E31" i="4" l="1"/>
  <c r="E27" i="4"/>
  <c r="E36" i="4"/>
  <c r="E29" i="4"/>
  <c r="E28" i="4"/>
  <c r="C28" i="4"/>
  <c r="C29" i="4"/>
  <c r="C27" i="4"/>
  <c r="F26" i="4"/>
  <c r="D26" i="4"/>
  <c r="C38" i="4" l="1"/>
  <c r="E38" i="4"/>
  <c r="D28" i="4"/>
  <c r="D52" i="4"/>
  <c r="D59" i="4" s="1"/>
  <c r="D27" i="4"/>
  <c r="D29" i="4"/>
  <c r="D31" i="4"/>
  <c r="F31" i="4"/>
  <c r="F28" i="4"/>
  <c r="F27" i="4"/>
  <c r="F36" i="4"/>
  <c r="F35" i="4"/>
  <c r="F29" i="4"/>
  <c r="C40" i="4" l="1"/>
  <c r="C39" i="4"/>
  <c r="D38" i="4"/>
  <c r="D61" i="4"/>
  <c r="D60" i="4"/>
  <c r="F38" i="4"/>
  <c r="E39" i="4"/>
  <c r="E40" i="4"/>
  <c r="F40" i="4" l="1"/>
  <c r="F39" i="4"/>
  <c r="D39" i="4"/>
  <c r="D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Chuong, David</author>
  </authors>
  <commentList>
    <comment ref="B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Chuong, David:</t>
        </r>
        <r>
          <rPr>
            <sz val="9"/>
            <color indexed="81"/>
            <rFont val="Tahoma"/>
            <family val="2"/>
          </rPr>
          <t xml:space="preserve">
2022 October 1, 
13.00/hr Min wage increase. 
</t>
        </r>
      </text>
    </comment>
    <comment ref="B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Chuong, David:</t>
        </r>
        <r>
          <rPr>
            <sz val="9"/>
            <color indexed="81"/>
            <rFont val="Tahoma"/>
            <family val="2"/>
          </rPr>
          <t xml:space="preserve">
March 15, 2022 - $55K
MIN Floor
</t>
        </r>
      </text>
    </comment>
    <comment ref="B2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Chuong, David:</t>
        </r>
        <r>
          <rPr>
            <sz val="9"/>
            <color indexed="81"/>
            <rFont val="Tahoma"/>
            <family val="2"/>
          </rPr>
          <t xml:space="preserve">
March 15, 2022 - $55K
MIN Floor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Chometa Keele, Jacqueline</author>
    <author>tlf135</author>
  </authors>
  <commentList>
    <comment ref="A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Chometa Keele, Jacqueline:</t>
        </r>
        <r>
          <rPr>
            <sz val="9"/>
            <color indexed="81"/>
            <rFont val="Tahoma"/>
            <family val="2"/>
          </rPr>
          <t xml:space="preserve">
Paymaster Dental with no EI reduction
</t>
        </r>
      </text>
    </comment>
    <comment ref="A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Chometa Keele, Jacqueline:</t>
        </r>
        <r>
          <rPr>
            <sz val="9"/>
            <color indexed="81"/>
            <rFont val="Tahoma"/>
            <family val="2"/>
          </rPr>
          <t xml:space="preserve">
Paymaster Dental with no EI reduction</t>
        </r>
      </text>
    </comment>
    <comment ref="A1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tlf135:</t>
        </r>
        <r>
          <rPr>
            <sz val="8"/>
            <color indexed="81"/>
            <rFont val="Tahoma"/>
            <family val="2"/>
          </rPr>
          <t xml:space="preserve">
Includes Exempt Retirees</t>
        </r>
      </text>
    </comment>
    <comment ref="A19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>tlf135:</t>
        </r>
        <r>
          <rPr>
            <sz val="8"/>
            <color indexed="81"/>
            <rFont val="Tahoma"/>
            <family val="2"/>
          </rPr>
          <t xml:space="preserve">
Includes OFAC Retirees</t>
        </r>
      </text>
    </comment>
  </commentList>
</comments>
</file>

<file path=xl/sharedStrings.xml><?xml version="1.0" encoding="utf-8"?>
<sst xmlns="http://schemas.openxmlformats.org/spreadsheetml/2006/main" count="431" uniqueCount="223">
  <si>
    <t>(benefit calculations are not precise as employees may reach maximum contribution levels over a year)</t>
  </si>
  <si>
    <t>Benefit Plan Conditions:</t>
  </si>
  <si>
    <t xml:space="preserve"> - Undergraduate and graduate students do not qualify for optional benefit plans.</t>
  </si>
  <si>
    <t xml:space="preserve"> - For salaried employees, who work at least half time, eligibility to participate in the benefit plan is based on the length of the appointment:</t>
  </si>
  <si>
    <t xml:space="preserve"> - Benefit packages cannot be altered.  For example, if the employee's term is 2 years, they must receive life insurance, dental, health, disability and pension.</t>
  </si>
  <si>
    <t>NON-UNION</t>
  </si>
  <si>
    <t>Casual employees - paid hourly</t>
  </si>
  <si>
    <t>Mandatory benefits, plus vacation pay</t>
  </si>
  <si>
    <t>PSAC Grad Student</t>
  </si>
  <si>
    <t>Hourly Rate</t>
  </si>
  <si>
    <t>Min</t>
  </si>
  <si>
    <t>CPP</t>
  </si>
  <si>
    <t xml:space="preserve">These (%) to be confirmed by Payroll anually. </t>
  </si>
  <si>
    <t>January Updates</t>
  </si>
  <si>
    <t>- Confirmed with Payroll Feb. 21, 2023</t>
  </si>
  <si>
    <t>EI</t>
  </si>
  <si>
    <t>These ($/%) to be confirmed by Benefits anually.</t>
  </si>
  <si>
    <t>July Updates</t>
  </si>
  <si>
    <t>- Verified by CY in Benefits June 30, 2023</t>
  </si>
  <si>
    <t>WCB</t>
  </si>
  <si>
    <t>Vacation pay (3/52)</t>
  </si>
  <si>
    <t>PSAC-GS Collective Agreement</t>
  </si>
  <si>
    <t>Total benefits</t>
  </si>
  <si>
    <t>as a % of base salary</t>
  </si>
  <si>
    <t>Total hourly rate and benefit</t>
  </si>
  <si>
    <t>Non-Union Research assistants, research technicians - salaried</t>
  </si>
  <si>
    <t>Benefit Plan</t>
  </si>
  <si>
    <t>Length of Appointment:</t>
  </si>
  <si>
    <t>Less than 6 months</t>
  </si>
  <si>
    <t>6 months</t>
  </si>
  <si>
    <t>greater than 6 months but less than 2 years</t>
  </si>
  <si>
    <t>2 years or greater</t>
  </si>
  <si>
    <t>Benefits included:</t>
  </si>
  <si>
    <t>mandatory benefits only</t>
  </si>
  <si>
    <t>health, dental, life</t>
  </si>
  <si>
    <t>health, dental, life, pension</t>
  </si>
  <si>
    <t>health, dental, life, pension, disability</t>
  </si>
  <si>
    <t>Monthly salary</t>
  </si>
  <si>
    <t>Basic life insurance</t>
  </si>
  <si>
    <t>Dental - monthly</t>
  </si>
  <si>
    <t>Health - monthly</t>
  </si>
  <si>
    <t>Disability</t>
  </si>
  <si>
    <t>Pension</t>
  </si>
  <si>
    <t>Total salary and benefit/month</t>
  </si>
  <si>
    <t>Non-Union Research Professionals - salaried</t>
  </si>
  <si>
    <t xml:space="preserve"> </t>
  </si>
  <si>
    <t>Total salary and benefit</t>
  </si>
  <si>
    <t>PSAC Research Associates - salaried</t>
  </si>
  <si>
    <r>
      <t>SALARY</t>
    </r>
    <r>
      <rPr>
        <sz val="10"/>
        <rFont val="Arial"/>
        <family val="2"/>
      </rPr>
      <t xml:space="preserve"> (enter salary here--&gt;)</t>
    </r>
  </si>
  <si>
    <t>Total monthly salary and benefit</t>
  </si>
  <si>
    <t>Part time benefit plan (eligible after 26 weeks with 390 hours worked)</t>
  </si>
  <si>
    <t>insurance, dental, health,  pension</t>
  </si>
  <si>
    <t>Salary (monthly)</t>
  </si>
  <si>
    <t xml:space="preserve">Dental(single) - monthly </t>
  </si>
  <si>
    <t>Health (drugs only) - monthly</t>
  </si>
  <si>
    <t>Pension (after 2 years)</t>
  </si>
  <si>
    <t>Post Doctoral Fellows (PSAC)</t>
  </si>
  <si>
    <t>Mandatory Benefits</t>
  </si>
  <si>
    <r>
      <t xml:space="preserve">Proposal Development (Pre Award) Budget Guide – </t>
    </r>
    <r>
      <rPr>
        <b/>
        <i/>
        <sz val="16"/>
        <rFont val="Calibri"/>
        <family val="2"/>
      </rPr>
      <t>Approximates Only</t>
    </r>
  </si>
  <si>
    <t xml:space="preserve">Work with your Research Facilitator or the Research Acceleration &amp; Strategic Initiatives Office at: </t>
  </si>
  <si>
    <t xml:space="preserve">research.services@usask.ca </t>
  </si>
  <si>
    <t>Employment Group</t>
  </si>
  <si>
    <t>Rate of Pay</t>
  </si>
  <si>
    <t>Payroll Costs</t>
  </si>
  <si>
    <t>Vacation &amp; Stat Costs</t>
  </si>
  <si>
    <t>Benefit Costs – 1.0 FTE (prorate to FTE)</t>
  </si>
  <si>
    <t>Total Budgeted Salary Costs</t>
  </si>
  <si>
    <t>Employer</t>
  </si>
  <si>
    <t>Graduate Students (PSAC)</t>
  </si>
  <si>
    <t>$22.12/hr.</t>
  </si>
  <si>
    <t>Vacation &amp; Stat: 11.892%</t>
  </si>
  <si>
    <r>
      <t xml:space="preserve">No costs
</t>
    </r>
    <r>
      <rPr>
        <i/>
        <sz val="10"/>
        <rFont val="Calibri"/>
        <family val="2"/>
      </rPr>
      <t>Benefits provided through student fees</t>
    </r>
  </si>
  <si>
    <t>Post-doctoral Fellows</t>
  </si>
  <si>
    <t>Undergraduate Students</t>
  </si>
  <si>
    <t>Non-union Employees</t>
  </si>
  <si>
    <r>
      <t xml:space="preserve">Click here for salary ranges 
</t>
    </r>
    <r>
      <rPr>
        <sz val="10"/>
        <rFont val="Arial"/>
        <family val="2"/>
      </rPr>
      <t>(i.e. Pay Band 2 $15.09/hr.)</t>
    </r>
  </si>
  <si>
    <t>Less than 6 mos. &amp;/or less than 0.5 FTE</t>
  </si>
  <si>
    <t>No costs</t>
  </si>
  <si>
    <t>6 mos., minimum 0.5 FTE</t>
  </si>
  <si>
    <t>Greater than 6 mos. but less than 2 yrs., minimum 0.5 FTE</t>
  </si>
  <si>
    <t>2 yrs. or more, minimum 0.5 FTE</t>
  </si>
  <si>
    <t>PSAC - Research Associates</t>
  </si>
  <si>
    <t>PSAC Hourly Rates vs Salary amounts</t>
  </si>
  <si>
    <t>Please note the rates of pay, payroll and benefit costs change.  Please use the most up to date guide to ensure accuracy.</t>
  </si>
  <si>
    <t>Old Rates</t>
  </si>
  <si>
    <t>New Rates</t>
  </si>
  <si>
    <t>Group</t>
  </si>
  <si>
    <t>Flat</t>
  </si>
  <si>
    <t>Effective</t>
  </si>
  <si>
    <t>Emple</t>
  </si>
  <si>
    <t>Emplr</t>
  </si>
  <si>
    <t>Total</t>
  </si>
  <si>
    <t>Rate ID</t>
  </si>
  <si>
    <t>Date</t>
  </si>
  <si>
    <t>Rate</t>
  </si>
  <si>
    <t>Dental Plan</t>
  </si>
  <si>
    <t>ASPDEN</t>
  </si>
  <si>
    <t>2023-07-01</t>
  </si>
  <si>
    <t>ASPA</t>
  </si>
  <si>
    <t>CUPDNF</t>
  </si>
  <si>
    <t>CUPE</t>
  </si>
  <si>
    <t>OOADEN</t>
  </si>
  <si>
    <t>Exempt</t>
  </si>
  <si>
    <t>OPDNF1</t>
  </si>
  <si>
    <t>Research admin/support</t>
  </si>
  <si>
    <t>PMTDNF</t>
  </si>
  <si>
    <t>Affiliates</t>
  </si>
  <si>
    <t>GENDEN</t>
  </si>
  <si>
    <t>Senior Admin</t>
  </si>
  <si>
    <t>OPTDNB</t>
  </si>
  <si>
    <t>Research Professional/Research Associate</t>
  </si>
  <si>
    <t>USFDEN</t>
  </si>
  <si>
    <t>USFA</t>
  </si>
  <si>
    <t>PMTDNB</t>
  </si>
  <si>
    <t>Affiliates Research Professonal</t>
  </si>
  <si>
    <t>RASDNN</t>
  </si>
  <si>
    <t>Retiree ASPA &amp; Exempt</t>
  </si>
  <si>
    <t>RCUDNN</t>
  </si>
  <si>
    <t>Retiree CUPE</t>
  </si>
  <si>
    <t>RUSDNN</t>
  </si>
  <si>
    <t>Retiree Faculty</t>
  </si>
  <si>
    <t>PTDENB</t>
  </si>
  <si>
    <t>Part time</t>
  </si>
  <si>
    <t>SESDEN</t>
  </si>
  <si>
    <t>Sessionals</t>
  </si>
  <si>
    <t>PAIDEN</t>
  </si>
  <si>
    <t>RDOS</t>
  </si>
  <si>
    <t>PDFDEN</t>
  </si>
  <si>
    <t>PDF</t>
  </si>
  <si>
    <t>Health Care Plan</t>
  </si>
  <si>
    <t>ASPEHC</t>
  </si>
  <si>
    <t>CUPEHC</t>
  </si>
  <si>
    <t>OOAEHC</t>
  </si>
  <si>
    <t>OPEHF1</t>
  </si>
  <si>
    <t>Research admin/support and affiliates</t>
  </si>
  <si>
    <t>GENEHC</t>
  </si>
  <si>
    <t>OPTEHB</t>
  </si>
  <si>
    <t>USFEHC</t>
  </si>
  <si>
    <t>PTEHCB</t>
  </si>
  <si>
    <t>SESEHC</t>
  </si>
  <si>
    <t>PAIEHC</t>
  </si>
  <si>
    <t>PDFEHC</t>
  </si>
  <si>
    <t>Life Insurance</t>
  </si>
  <si>
    <t>Basic Life</t>
  </si>
  <si>
    <t>Current (old)</t>
  </si>
  <si>
    <t>Renewal (new)</t>
  </si>
  <si>
    <t>Active Employees</t>
  </si>
  <si>
    <t xml:space="preserve">Optional Life </t>
  </si>
  <si>
    <t>Age Band</t>
  </si>
  <si>
    <t>Smoker</t>
  </si>
  <si>
    <t>Non-Smoker</t>
  </si>
  <si>
    <t>Under 40</t>
  </si>
  <si>
    <t>40 - 44</t>
  </si>
  <si>
    <t>45 - 49</t>
  </si>
  <si>
    <t>50 - 54</t>
  </si>
  <si>
    <t>55 - 59</t>
  </si>
  <si>
    <t>60 - 64</t>
  </si>
  <si>
    <t>65 - 69</t>
  </si>
  <si>
    <t>Optional AD&amp;D (per $1,000)</t>
  </si>
  <si>
    <t>Long-Term Disability (% of covered earnings)</t>
  </si>
  <si>
    <t>Plan</t>
  </si>
  <si>
    <t>Academic LTD Core and Administrative LTD</t>
  </si>
  <si>
    <t>Academic LTD Plan Core and Administrative LTD</t>
  </si>
  <si>
    <t xml:space="preserve">          Blended Rate</t>
  </si>
  <si>
    <t>Academic LTD Supplemental (formerly Top-Up)</t>
  </si>
  <si>
    <t xml:space="preserve">   Blended Rate</t>
  </si>
  <si>
    <t>Non-Academic LTD</t>
  </si>
  <si>
    <t xml:space="preserve">   Class C</t>
  </si>
  <si>
    <t>2024-07-01</t>
  </si>
  <si>
    <t>Effective Date: July 1, 2024</t>
  </si>
  <si>
    <t>Effective Date: July 01, 2024</t>
  </si>
  <si>
    <t>Statutory holiday pay (4.6% on base plus vacation pay)*</t>
  </si>
  <si>
    <t>Min Floor $42,500/yr.</t>
  </si>
  <si>
    <r>
      <t xml:space="preserve">Vacation: 20 Days Built in to Salary
</t>
    </r>
    <r>
      <rPr>
        <i/>
        <sz val="10"/>
        <rFont val="Calibri"/>
        <family val="2"/>
      </rPr>
      <t>If all vacation taken during employment no additional cost</t>
    </r>
  </si>
  <si>
    <r>
      <t xml:space="preserve">$1,237.44/yr.
</t>
    </r>
    <r>
      <rPr>
        <i/>
        <sz val="10"/>
        <color rgb="FF000000"/>
        <rFont val="Calibri"/>
        <family val="2"/>
      </rPr>
      <t>To be eligible, minimum 0.5 FTE or greater &amp; greater than or equal to 6 month term</t>
    </r>
  </si>
  <si>
    <t>Vacation &amp; Stat: 10.635%</t>
  </si>
  <si>
    <t>Life Ins./Pension: 8.98%
Health &amp; Dental: $4,833.60/yr.</t>
  </si>
  <si>
    <t>Life Ins.: 0.48%
Health &amp; Dental: $2,416.80/6 months.</t>
  </si>
  <si>
    <t>Life Ins./Pension: 7.48%
Health &amp; Dental: $3,763.44/yr.</t>
  </si>
  <si>
    <t>Life Ins./Pension/ Disability: 9.95%
Health &amp; Dental: $3,763.44/yr.</t>
  </si>
  <si>
    <t>These values to be entered in order to complete calculations</t>
  </si>
  <si>
    <t>Annual Total Salary and Benefits</t>
  </si>
  <si>
    <t>Annual Salary</t>
  </si>
  <si>
    <t>Total salary and benefit monthly</t>
  </si>
  <si>
    <t>Min Salary for PDFs with NO benefits as per collective agreement $42,500/yr</t>
  </si>
  <si>
    <r>
      <t xml:space="preserve">Click here for salary ranges 
</t>
    </r>
    <r>
      <rPr>
        <sz val="10"/>
        <rFont val="Arial"/>
        <family val="2"/>
      </rPr>
      <t xml:space="preserve">(i.e. Pay Band 2 $15.09/hr.) </t>
    </r>
    <r>
      <rPr>
        <b/>
        <sz val="10"/>
        <rFont val="Arial"/>
        <family val="2"/>
      </rPr>
      <t>Research Professionals</t>
    </r>
  </si>
  <si>
    <r>
      <t xml:space="preserve">Click here for salary ranges
</t>
    </r>
    <r>
      <rPr>
        <sz val="10"/>
        <rFont val="Arial"/>
        <family val="2"/>
      </rPr>
      <t xml:space="preserve">  (i.e. 28.21/hr.)</t>
    </r>
  </si>
  <si>
    <r>
      <t>Click here for salary ranges</t>
    </r>
    <r>
      <rPr>
        <sz val="10"/>
        <rFont val="Arial"/>
        <family val="2"/>
      </rPr>
      <t xml:space="preserve"> "Min Floor $55,000/yr"</t>
    </r>
  </si>
  <si>
    <r>
      <t xml:space="preserve">Vacation Days Built in to Salary
</t>
    </r>
    <r>
      <rPr>
        <i/>
        <sz val="10"/>
        <rFont val="Calibri"/>
        <family val="2"/>
      </rPr>
      <t>If all vacation taken during employment no additional cost</t>
    </r>
  </si>
  <si>
    <t>Life Ins./Pension/ Disability: 11.452%
Health &amp; Dental: $4,833.60/yr.</t>
  </si>
  <si>
    <t>Life Ins./Pension/ Disability: 11.452%
Health &amp; Dental: $3,763.44/yr.</t>
  </si>
  <si>
    <t>Life Ins.: 0.48%
Health &amp; Dental: $1,881.72 /6 months</t>
  </si>
  <si>
    <t>Part Time Salary</t>
  </si>
  <si>
    <t>FTE &lt;1.0</t>
  </si>
  <si>
    <t>Monthly Amount</t>
  </si>
  <si>
    <t>Annual Amount</t>
  </si>
  <si>
    <t>Annual Amount WITHOUT Benefits</t>
  </si>
  <si>
    <t>Min Wage Change as of October 2024 - $15.00/hour</t>
  </si>
  <si>
    <t>Estimated Employee Benefit Costs Calculator, effective September 2024</t>
  </si>
  <si>
    <t>(Calculations are for estimation and budgeting purposes)</t>
  </si>
  <si>
    <r>
      <rPr>
        <sz val="10"/>
        <color rgb="FF000000"/>
        <rFont val="Arial"/>
        <family val="2"/>
      </rPr>
      <t xml:space="preserve">Select the type of employee and enter the salary you intend to offer in the blue fields. The estimated costs  will be calculated based on the salary entered. </t>
    </r>
    <r>
      <rPr>
        <i/>
        <sz val="10"/>
        <color rgb="FF000000"/>
        <rFont val="Arial"/>
        <family val="2"/>
      </rPr>
      <t>CPP and EI estimates are not precise as employees may reach maximum contribution levels over a year.</t>
    </r>
  </si>
  <si>
    <r>
      <t xml:space="preserve">Rate of Pay multiplied by 20.93% 
</t>
    </r>
    <r>
      <rPr>
        <sz val="11"/>
        <color rgb="FF000000"/>
        <rFont val="Calibri"/>
        <family val="2"/>
      </rPr>
      <t>$26.75/hr.</t>
    </r>
  </si>
  <si>
    <r>
      <rPr>
        <sz val="9"/>
        <rFont val="Calibri"/>
        <family val="2"/>
      </rPr>
      <t>CPP/EI/WC: 8.068%  *Calculation will include Vacation/Stat Pay</t>
    </r>
    <r>
      <rPr>
        <sz val="11"/>
        <rFont val="Calibri"/>
        <family val="2"/>
      </rPr>
      <t xml:space="preserve"> </t>
    </r>
  </si>
  <si>
    <t>CPP/EI/WC: 8.068%</t>
  </si>
  <si>
    <r>
      <t xml:space="preserve">Rate of Pay multiplied by 8.068% plus $1,237.44/yr. (benefits) 
</t>
    </r>
    <r>
      <rPr>
        <sz val="11"/>
        <color rgb="FF000000"/>
        <rFont val="Calibri"/>
        <family val="2"/>
      </rPr>
      <t>$47,166.34/yr.</t>
    </r>
  </si>
  <si>
    <r>
      <t xml:space="preserve">Rate of Pay multiplied by 19.67%
</t>
    </r>
    <r>
      <rPr>
        <sz val="11"/>
        <color rgb="FF000000"/>
        <rFont val="Calibri"/>
        <family val="2"/>
      </rPr>
      <t>$17.95/hr.</t>
    </r>
  </si>
  <si>
    <r>
      <t xml:space="preserve">Rate of Pay multiplied by 8.068%
</t>
    </r>
    <r>
      <rPr>
        <sz val="11"/>
        <rFont val="Calibri"/>
        <family val="2"/>
      </rPr>
      <t>$16.31/hr.</t>
    </r>
  </si>
  <si>
    <r>
      <t xml:space="preserve">Rate of Pay multiplied by 8.548% plus $1,881.72/6 mos. (benefits)
</t>
    </r>
    <r>
      <rPr>
        <sz val="11"/>
        <rFont val="Calibri"/>
        <family val="2"/>
      </rPr>
      <t>$17.70/hr. plus $313.62/mos. (benefits)</t>
    </r>
  </si>
  <si>
    <r>
      <t xml:space="preserve">Rate of Pay multiplied by 15.548% plus $3,763.44/yr.(benefits)
</t>
    </r>
    <r>
      <rPr>
        <sz val="11"/>
        <rFont val="Calibri"/>
        <family val="2"/>
      </rPr>
      <t>$20.46/hr. plus $313.62/mos. (benefits)</t>
    </r>
  </si>
  <si>
    <r>
      <t xml:space="preserve">Rate of Pay multiplied by 18.020% plus $3,763.44/yr. (benefits)
</t>
    </r>
    <r>
      <rPr>
        <sz val="11"/>
        <rFont val="Calibri"/>
        <family val="2"/>
      </rPr>
      <t>$24.15/hr. plus $313.62/mos. (benefits)</t>
    </r>
  </si>
  <si>
    <r>
      <t xml:space="preserve">Rate of Pay multiplied by 8.068%
</t>
    </r>
    <r>
      <rPr>
        <sz val="11"/>
        <rFont val="Calibri"/>
        <family val="2"/>
      </rPr>
      <t>&lt;6months ~ $29,718.70</t>
    </r>
  </si>
  <si>
    <r>
      <t xml:space="preserve">Rate of Pay multiplied by 8.548% plus $2416.80, 6 months. (benefits)
</t>
    </r>
    <r>
      <rPr>
        <sz val="11"/>
        <rFont val="Calibri"/>
        <family val="2"/>
      </rPr>
      <t>=6months ~ $32,267.50</t>
    </r>
  </si>
  <si>
    <r>
      <t xml:space="preserve">Rate of Pay multiplied by 17.048% plus $4,833.60/yr. (benefits)
</t>
    </r>
    <r>
      <rPr>
        <sz val="11"/>
        <rFont val="Calibri"/>
        <family val="2"/>
      </rPr>
      <t>$69,210.00yr</t>
    </r>
  </si>
  <si>
    <r>
      <t xml:space="preserve">Rate of Pay multiplied by 19.520% plus $4,833.60/yr. (benefits)
</t>
    </r>
    <r>
      <rPr>
        <sz val="11"/>
        <rFont val="Calibri"/>
        <family val="2"/>
      </rPr>
      <t>$70,569.60/yr</t>
    </r>
  </si>
  <si>
    <r>
      <t xml:space="preserve">Rate of Pay multiplied by 8.068%
</t>
    </r>
    <r>
      <rPr>
        <sz val="11"/>
        <rFont val="Calibri"/>
        <family val="2"/>
      </rPr>
      <t>$30.49/hr.</t>
    </r>
  </si>
  <si>
    <r>
      <t xml:space="preserve">Rate of Pay multiplied by 8.548% plus $2,416.80/6 mos. (benefits)
</t>
    </r>
    <r>
      <rPr>
        <sz val="11"/>
        <rFont val="Calibri"/>
        <family val="2"/>
      </rPr>
      <t>$33.09/hr. plus $402.80/mos. (benefits)</t>
    </r>
  </si>
  <si>
    <r>
      <t xml:space="preserve">Rate of Pay multiplied by 17.048% plus $4,833.60/yr. (benefits)
</t>
    </r>
    <r>
      <rPr>
        <sz val="11"/>
        <rFont val="Calibri"/>
        <family val="2"/>
      </rPr>
      <t>$33.01/hr. plus $402.80/mos. (benefits)</t>
    </r>
  </si>
  <si>
    <r>
      <t xml:space="preserve">Rate of Pay multiplied by 19.520% plus $4,833.60/yr. (benefits)
</t>
    </r>
    <r>
      <rPr>
        <sz val="11"/>
        <rFont val="Calibri"/>
        <family val="2"/>
      </rPr>
      <t>$33.71/hr. plus $402.80/mos. (benefits)</t>
    </r>
  </si>
  <si>
    <r>
      <t xml:space="preserve">Rate of Pay multiplied by  8.548%plus $2,416.80/6 mos. (benefits)
</t>
    </r>
    <r>
      <rPr>
        <sz val="11"/>
        <rFont val="Calibri"/>
        <family val="2"/>
      </rPr>
      <t>$17.70/hr. plus $402.80/mos. (benefits)</t>
    </r>
  </si>
  <si>
    <r>
      <t xml:space="preserve">Rate of Pay multiplied by 15.548% plus $4,833.60/yr. (benefits)
</t>
    </r>
    <r>
      <rPr>
        <sz val="11"/>
        <rFont val="Calibri"/>
        <family val="2"/>
      </rPr>
      <t>$20.46/hr. plus $402.80/mos. (benefits)</t>
    </r>
  </si>
  <si>
    <r>
      <t xml:space="preserve">Rate of Pay multiplied by 18.020%  plus $4,833.60/yr. (benefits)
</t>
    </r>
    <r>
      <rPr>
        <sz val="11"/>
        <rFont val="Calibri"/>
        <family val="2"/>
      </rPr>
      <t>$24.15/hr. plus $402.80/mos. (benefits)</t>
    </r>
  </si>
  <si>
    <r>
      <t xml:space="preserve">UG Students follow Non-Union Salary Band 1 (Click here for salary ranges)
</t>
    </r>
    <r>
      <rPr>
        <sz val="10"/>
        <rFont val="Arial"/>
        <family val="2"/>
      </rPr>
      <t>$15.00/hr.</t>
    </r>
  </si>
  <si>
    <t>Updated: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</si>
</sst>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_(* #,##0.00000_);_(* \(#,##0.00000\);_(* &quot;-&quot;??_);_(@_)"/>
    <numFmt numFmtId="167" formatCode="&quot;$&quot;#,##0.00"/>
    <numFmt numFmtId="168" formatCode="0.0000"/>
    <numFmt numFmtId="169" formatCode="&quot;$&quot;#,##0.000_);[Red]\(&quot;$&quot;#,##0.000\)"/>
    <numFmt numFmtId="170" formatCode="&quot;$&quot;#,##0.00000_);[Red]\(&quot;$&quot;#,##0.00000\)"/>
    <numFmt numFmtId="171" formatCode="&quot;$&quot;#,##0.0000_);[Red]\(&quot;$&quot;#,##0.0000\)"/>
    <numFmt numFmtId="172" formatCode="0.000"/>
    <numFmt numFmtId="173" formatCode="0.0%"/>
  </numFmts>
  <fonts count="44" x14ac:knownFonts="1">
    <font>
      <sz val="10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u/>
      <sz val="10"/>
      <color theme="10"/>
      <name val="Arial"/>
      <family val="2"/>
    </font>
    <font>
      <b/>
      <sz val="12"/>
      <color rgb="FFFFFFFF"/>
      <name val="Calibri"/>
      <family val="2"/>
    </font>
    <font>
      <i/>
      <sz val="10"/>
      <name val="Calibri"/>
      <family val="2"/>
    </font>
    <font>
      <b/>
      <i/>
      <sz val="12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4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43" fontId="0" fillId="2" borderId="1" xfId="0" applyNumberFormat="1" applyFill="1" applyBorder="1"/>
    <xf numFmtId="0" fontId="0" fillId="2" borderId="2" xfId="0" applyFill="1" applyBorder="1"/>
    <xf numFmtId="0" fontId="1" fillId="2" borderId="0" xfId="0" applyFont="1" applyFill="1"/>
    <xf numFmtId="0" fontId="3" fillId="2" borderId="0" xfId="0" applyFont="1" applyFill="1" applyAlignment="1">
      <alignment vertical="top"/>
    </xf>
    <xf numFmtId="44" fontId="3" fillId="2" borderId="0" xfId="1" applyFont="1" applyFill="1" applyAlignment="1">
      <alignment horizontal="center" wrapText="1"/>
    </xf>
    <xf numFmtId="43" fontId="0" fillId="2" borderId="0" xfId="3" applyFont="1" applyFill="1"/>
    <xf numFmtId="10" fontId="0" fillId="2" borderId="0" xfId="2" applyNumberFormat="1" applyFont="1" applyFill="1"/>
    <xf numFmtId="0" fontId="4" fillId="2" borderId="0" xfId="0" applyFont="1" applyFill="1"/>
    <xf numFmtId="44" fontId="0" fillId="2" borderId="0" xfId="1" applyFont="1" applyFill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44" fontId="3" fillId="2" borderId="0" xfId="1" applyFont="1" applyFill="1" applyAlignment="1">
      <alignment horizontal="center" vertical="top" wrapText="1"/>
    </xf>
    <xf numFmtId="166" fontId="0" fillId="2" borderId="0" xfId="3" applyNumberFormat="1" applyFont="1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44" fontId="0" fillId="2" borderId="0" xfId="0" applyNumberFormat="1" applyFill="1"/>
    <xf numFmtId="43" fontId="0" fillId="2" borderId="0" xfId="0" applyNumberFormat="1" applyFill="1"/>
    <xf numFmtId="0" fontId="3" fillId="2" borderId="0" xfId="0" applyFont="1" applyFill="1" applyAlignment="1">
      <alignment horizontal="center" wrapText="1"/>
    </xf>
    <xf numFmtId="44" fontId="0" fillId="3" borderId="0" xfId="1" applyFont="1" applyFill="1" applyProtection="1">
      <protection locked="0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44" fontId="3" fillId="2" borderId="2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44" fontId="0" fillId="0" borderId="0" xfId="1" applyFont="1" applyProtection="1">
      <protection locked="0"/>
    </xf>
    <xf numFmtId="0" fontId="0" fillId="4" borderId="2" xfId="0" applyFill="1" applyBorder="1"/>
    <xf numFmtId="44" fontId="3" fillId="4" borderId="2" xfId="1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5" xfId="0" applyFont="1" applyBorder="1"/>
    <xf numFmtId="14" fontId="7" fillId="5" borderId="4" xfId="0" quotePrefix="1" applyNumberFormat="1" applyFont="1" applyFill="1" applyBorder="1"/>
    <xf numFmtId="8" fontId="7" fillId="5" borderId="7" xfId="0" applyNumberFormat="1" applyFont="1" applyFill="1" applyBorder="1"/>
    <xf numFmtId="8" fontId="0" fillId="0" borderId="0" xfId="0" applyNumberFormat="1"/>
    <xf numFmtId="0" fontId="7" fillId="0" borderId="6" xfId="0" applyFont="1" applyBorder="1" applyAlignment="1">
      <alignment horizontal="center"/>
    </xf>
    <xf numFmtId="0" fontId="11" fillId="0" borderId="0" xfId="0" applyFont="1"/>
    <xf numFmtId="8" fontId="11" fillId="0" borderId="0" xfId="0" applyNumberFormat="1" applyFont="1"/>
    <xf numFmtId="8" fontId="7" fillId="5" borderId="8" xfId="0" applyNumberFormat="1" applyFont="1" applyFill="1" applyBorder="1"/>
    <xf numFmtId="0" fontId="7" fillId="0" borderId="0" xfId="0" applyFont="1" applyAlignment="1">
      <alignment horizontal="center"/>
    </xf>
    <xf numFmtId="0" fontId="18" fillId="0" borderId="0" xfId="0" applyFont="1"/>
    <xf numFmtId="168" fontId="7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19" fillId="0" borderId="0" xfId="0" applyFont="1"/>
    <xf numFmtId="0" fontId="19" fillId="5" borderId="0" xfId="0" applyFont="1" applyFill="1"/>
    <xf numFmtId="168" fontId="7" fillId="0" borderId="0" xfId="0" applyNumberFormat="1" applyFont="1"/>
    <xf numFmtId="169" fontId="0" fillId="0" borderId="0" xfId="0" applyNumberFormat="1"/>
    <xf numFmtId="170" fontId="20" fillId="0" borderId="0" xfId="0" applyNumberFormat="1" applyFont="1"/>
    <xf numFmtId="0" fontId="7" fillId="0" borderId="0" xfId="4" applyFont="1" applyFill="1" applyAlignment="1"/>
    <xf numFmtId="168" fontId="7" fillId="0" borderId="0" xfId="5" applyNumberFormat="1" applyFont="1" applyFill="1"/>
    <xf numFmtId="14" fontId="0" fillId="0" borderId="0" xfId="0" applyNumberFormat="1"/>
    <xf numFmtId="0" fontId="7" fillId="0" borderId="0" xfId="4" applyFont="1" applyFill="1" applyAlignment="1">
      <alignment horizontal="center"/>
    </xf>
    <xf numFmtId="0" fontId="22" fillId="0" borderId="0" xfId="0" applyFont="1"/>
    <xf numFmtId="0" fontId="23" fillId="0" borderId="11" xfId="0" applyFont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9" fontId="4" fillId="5" borderId="0" xfId="0" applyNumberFormat="1" applyFont="1" applyFill="1" applyAlignment="1">
      <alignment horizontal="center" vertical="center"/>
    </xf>
    <xf numFmtId="171" fontId="0" fillId="0" borderId="0" xfId="0" applyNumberFormat="1"/>
    <xf numFmtId="0" fontId="6" fillId="0" borderId="5" xfId="0" applyFont="1" applyBorder="1" applyAlignment="1">
      <alignment vertical="center"/>
    </xf>
    <xf numFmtId="169" fontId="4" fillId="5" borderId="5" xfId="0" applyNumberFormat="1" applyFont="1" applyFill="1" applyBorder="1" applyAlignment="1">
      <alignment horizontal="center" vertical="center"/>
    </xf>
    <xf numFmtId="0" fontId="24" fillId="0" borderId="0" xfId="0" applyFont="1"/>
    <xf numFmtId="0" fontId="5" fillId="0" borderId="0" xfId="0" applyFont="1"/>
    <xf numFmtId="0" fontId="23" fillId="0" borderId="11" xfId="0" applyFont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right" vertical="center" wrapText="1"/>
    </xf>
    <xf numFmtId="0" fontId="5" fillId="0" borderId="12" xfId="0" applyFont="1" applyBorder="1"/>
    <xf numFmtId="164" fontId="0" fillId="6" borderId="0" xfId="2" applyNumberFormat="1" applyFont="1" applyFill="1"/>
    <xf numFmtId="164" fontId="0" fillId="7" borderId="0" xfId="2" applyNumberFormat="1" applyFont="1" applyFill="1"/>
    <xf numFmtId="0" fontId="0" fillId="7" borderId="0" xfId="0" applyFill="1"/>
    <xf numFmtId="0" fontId="0" fillId="6" borderId="0" xfId="0" applyFill="1"/>
    <xf numFmtId="165" fontId="0" fillId="6" borderId="0" xfId="2" applyNumberFormat="1" applyFont="1" applyFill="1"/>
    <xf numFmtId="164" fontId="0" fillId="6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8" fontId="0" fillId="6" borderId="0" xfId="0" applyNumberFormat="1" applyFill="1" applyAlignment="1">
      <alignment horizontal="right"/>
    </xf>
    <xf numFmtId="8" fontId="0" fillId="6" borderId="0" xfId="3" applyNumberFormat="1" applyFont="1" applyFill="1" applyAlignment="1">
      <alignment horizontal="right"/>
    </xf>
    <xf numFmtId="0" fontId="30" fillId="8" borderId="17" xfId="0" applyFont="1" applyFill="1" applyBorder="1" applyAlignment="1">
      <alignment vertical="center" wrapText="1"/>
    </xf>
    <xf numFmtId="0" fontId="30" fillId="8" borderId="18" xfId="0" applyFont="1" applyFill="1" applyBorder="1" applyAlignment="1">
      <alignment vertical="center" wrapText="1"/>
    </xf>
    <xf numFmtId="0" fontId="29" fillId="0" borderId="19" xfId="6" applyBorder="1" applyAlignment="1">
      <alignment vertical="center" wrapText="1"/>
    </xf>
    <xf numFmtId="0" fontId="25" fillId="9" borderId="18" xfId="0" applyFont="1" applyFill="1" applyBorder="1" applyAlignment="1">
      <alignment vertical="center" wrapText="1"/>
    </xf>
    <xf numFmtId="0" fontId="25" fillId="9" borderId="15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9" fillId="9" borderId="13" xfId="6" applyFill="1" applyBorder="1" applyAlignment="1">
      <alignment vertical="center" wrapText="1"/>
    </xf>
    <xf numFmtId="0" fontId="25" fillId="9" borderId="13" xfId="0" applyFont="1" applyFill="1" applyBorder="1" applyAlignment="1">
      <alignment vertical="center" wrapText="1"/>
    </xf>
    <xf numFmtId="0" fontId="25" fillId="9" borderId="16" xfId="0" applyFont="1" applyFill="1" applyBorder="1" applyAlignment="1">
      <alignment vertical="center" wrapText="1"/>
    </xf>
    <xf numFmtId="0" fontId="26" fillId="9" borderId="16" xfId="0" applyFont="1" applyFill="1" applyBorder="1" applyAlignment="1">
      <alignment vertical="center" wrapText="1"/>
    </xf>
    <xf numFmtId="0" fontId="29" fillId="0" borderId="13" xfId="6" applyBorder="1" applyAlignment="1">
      <alignment vertical="center" wrapText="1"/>
    </xf>
    <xf numFmtId="0" fontId="29" fillId="0" borderId="16" xfId="6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9" fillId="2" borderId="0" xfId="6" applyFill="1"/>
    <xf numFmtId="0" fontId="27" fillId="2" borderId="0" xfId="0" applyFont="1" applyFill="1" applyAlignment="1">
      <alignment vertical="center"/>
    </xf>
    <xf numFmtId="0" fontId="26" fillId="9" borderId="18" xfId="0" applyFont="1" applyFill="1" applyBorder="1" applyAlignment="1">
      <alignment vertical="center" wrapText="1"/>
    </xf>
    <xf numFmtId="0" fontId="0" fillId="3" borderId="0" xfId="0" applyFill="1"/>
    <xf numFmtId="0" fontId="33" fillId="0" borderId="0" xfId="0" applyFont="1"/>
    <xf numFmtId="0" fontId="7" fillId="10" borderId="0" xfId="0" applyFont="1" applyFill="1"/>
    <xf numFmtId="172" fontId="0" fillId="0" borderId="0" xfId="0" applyNumberFormat="1"/>
    <xf numFmtId="0" fontId="13" fillId="0" borderId="0" xfId="0" applyFont="1"/>
    <xf numFmtId="164" fontId="4" fillId="6" borderId="0" xfId="2" applyNumberFormat="1" applyFont="1" applyFill="1" applyAlignment="1">
      <alignment horizontal="right"/>
    </xf>
    <xf numFmtId="164" fontId="0" fillId="0" borderId="0" xfId="2" applyNumberFormat="1" applyFont="1" applyFill="1"/>
    <xf numFmtId="164" fontId="0" fillId="2" borderId="0" xfId="0" applyNumberFormat="1" applyFill="1"/>
    <xf numFmtId="173" fontId="0" fillId="2" borderId="0" xfId="0" applyNumberFormat="1" applyFill="1"/>
    <xf numFmtId="8" fontId="0" fillId="2" borderId="0" xfId="0" applyNumberFormat="1" applyFill="1"/>
    <xf numFmtId="172" fontId="0" fillId="2" borderId="0" xfId="0" applyNumberFormat="1" applyFill="1"/>
    <xf numFmtId="0" fontId="34" fillId="2" borderId="0" xfId="0" applyFont="1" applyFill="1" applyAlignment="1">
      <alignment vertical="top" wrapText="1"/>
    </xf>
    <xf numFmtId="44" fontId="0" fillId="11" borderId="0" xfId="1" applyFont="1" applyFill="1" applyProtection="1">
      <protection locked="0"/>
    </xf>
    <xf numFmtId="169" fontId="11" fillId="5" borderId="0" xfId="0" applyNumberFormat="1" applyFont="1" applyFill="1"/>
    <xf numFmtId="0" fontId="4" fillId="2" borderId="0" xfId="0" quotePrefix="1" applyFont="1" applyFill="1"/>
    <xf numFmtId="0" fontId="0" fillId="2" borderId="0" xfId="0" quotePrefix="1" applyFill="1"/>
    <xf numFmtId="43" fontId="0" fillId="2" borderId="0" xfId="7" applyFont="1" applyFill="1"/>
    <xf numFmtId="165" fontId="0" fillId="2" borderId="0" xfId="0" applyNumberFormat="1" applyFill="1"/>
    <xf numFmtId="0" fontId="25" fillId="2" borderId="13" xfId="0" applyFont="1" applyFill="1" applyBorder="1" applyAlignment="1">
      <alignment vertical="center" wrapText="1"/>
    </xf>
    <xf numFmtId="0" fontId="25" fillId="2" borderId="16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25" fillId="2" borderId="18" xfId="0" applyFont="1" applyFill="1" applyBorder="1" applyAlignment="1">
      <alignment vertical="center" wrapText="1"/>
    </xf>
    <xf numFmtId="0" fontId="26" fillId="2" borderId="16" xfId="0" applyFont="1" applyFill="1" applyBorder="1" applyAlignment="1">
      <alignment vertical="center" wrapText="1"/>
    </xf>
    <xf numFmtId="0" fontId="26" fillId="2" borderId="18" xfId="0" applyFont="1" applyFill="1" applyBorder="1" applyAlignment="1">
      <alignment vertical="center" wrapText="1"/>
    </xf>
    <xf numFmtId="44" fontId="3" fillId="3" borderId="0" xfId="1" applyFont="1" applyFill="1" applyProtection="1">
      <protection locked="0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44" fontId="3" fillId="2" borderId="0" xfId="0" applyNumberFormat="1" applyFont="1" applyFill="1"/>
    <xf numFmtId="0" fontId="4" fillId="5" borderId="0" xfId="0" applyFont="1" applyFill="1" applyAlignment="1">
      <alignment wrapText="1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4" xfId="0" applyFont="1" applyBorder="1"/>
    <xf numFmtId="8" fontId="7" fillId="0" borderId="0" xfId="0" applyNumberFormat="1" applyFont="1"/>
    <xf numFmtId="8" fontId="7" fillId="5" borderId="0" xfId="0" applyNumberFormat="1" applyFont="1" applyFill="1"/>
    <xf numFmtId="8" fontId="7" fillId="0" borderId="7" xfId="0" applyNumberFormat="1" applyFont="1" applyBorder="1"/>
    <xf numFmtId="8" fontId="7" fillId="0" borderId="8" xfId="0" applyNumberFormat="1" applyFont="1" applyBorder="1"/>
    <xf numFmtId="8" fontId="7" fillId="0" borderId="9" xfId="0" applyNumberFormat="1" applyFont="1" applyBorder="1"/>
    <xf numFmtId="14" fontId="7" fillId="0" borderId="4" xfId="0" quotePrefix="1" applyNumberFormat="1" applyFont="1" applyBorder="1"/>
    <xf numFmtId="8" fontId="7" fillId="0" borderId="10" xfId="0" applyNumberFormat="1" applyFont="1" applyBorder="1"/>
    <xf numFmtId="14" fontId="7" fillId="0" borderId="0" xfId="0" quotePrefix="1" applyNumberFormat="1" applyFont="1"/>
    <xf numFmtId="8" fontId="13" fillId="0" borderId="0" xfId="0" applyNumberFormat="1" applyFont="1"/>
    <xf numFmtId="0" fontId="35" fillId="0" borderId="0" xfId="0" applyFont="1" applyAlignment="1">
      <alignment horizontal="center" vertical="top" wrapText="1"/>
    </xf>
    <xf numFmtId="167" fontId="7" fillId="0" borderId="0" xfId="0" applyNumberFormat="1" applyFont="1"/>
    <xf numFmtId="167" fontId="7" fillId="5" borderId="0" xfId="0" applyNumberFormat="1" applyFont="1" applyFill="1"/>
    <xf numFmtId="8" fontId="7" fillId="0" borderId="0" xfId="0" quotePrefix="1" applyNumberFormat="1" applyFont="1"/>
    <xf numFmtId="8" fontId="7" fillId="0" borderId="4" xfId="0" applyNumberFormat="1" applyFont="1" applyBorder="1"/>
    <xf numFmtId="0" fontId="12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9" fontId="4" fillId="0" borderId="5" xfId="0" applyNumberFormat="1" applyFont="1" applyBorder="1" applyAlignment="1">
      <alignment horizontal="center" vertical="center"/>
    </xf>
    <xf numFmtId="0" fontId="0" fillId="0" borderId="12" xfId="0" applyBorder="1"/>
    <xf numFmtId="164" fontId="0" fillId="0" borderId="0" xfId="0" applyNumberFormat="1"/>
    <xf numFmtId="0" fontId="0" fillId="0" borderId="1" xfId="0" applyBorder="1" applyAlignment="1">
      <alignment horizontal="left"/>
    </xf>
    <xf numFmtId="164" fontId="11" fillId="0" borderId="0" xfId="0" applyNumberFormat="1" applyFont="1"/>
    <xf numFmtId="167" fontId="0" fillId="2" borderId="0" xfId="0" applyNumberFormat="1" applyFill="1"/>
    <xf numFmtId="0" fontId="40" fillId="9" borderId="16" xfId="0" applyFont="1" applyFill="1" applyBorder="1" applyAlignment="1">
      <alignment vertical="center" wrapText="1"/>
    </xf>
    <xf numFmtId="164" fontId="0" fillId="5" borderId="0" xfId="8" applyNumberFormat="1" applyFont="1" applyFill="1"/>
    <xf numFmtId="164" fontId="0" fillId="5" borderId="0" xfId="0" applyNumberFormat="1" applyFill="1"/>
    <xf numFmtId="167" fontId="0" fillId="3" borderId="0" xfId="1" applyNumberFormat="1" applyFont="1" applyFill="1" applyProtection="1">
      <protection locked="0"/>
    </xf>
    <xf numFmtId="8" fontId="0" fillId="2" borderId="0" xfId="3" applyNumberFormat="1" applyFont="1" applyFill="1"/>
    <xf numFmtId="167" fontId="3" fillId="3" borderId="0" xfId="1" applyNumberFormat="1" applyFont="1" applyFill="1" applyProtection="1">
      <protection locked="0"/>
    </xf>
    <xf numFmtId="0" fontId="40" fillId="0" borderId="16" xfId="0" applyFont="1" applyBorder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2" fillId="5" borderId="0" xfId="0" applyFont="1" applyFill="1" applyAlignment="1">
      <alignment vertical="top"/>
    </xf>
    <xf numFmtId="0" fontId="0" fillId="5" borderId="0" xfId="0" applyFill="1"/>
    <xf numFmtId="0" fontId="26" fillId="0" borderId="16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3" fillId="3" borderId="0" xfId="0" applyFont="1" applyFill="1" applyProtection="1">
      <protection locked="0"/>
    </xf>
    <xf numFmtId="44" fontId="3" fillId="0" borderId="0" xfId="1" applyFont="1" applyFill="1" applyProtection="1">
      <protection locked="0"/>
    </xf>
    <xf numFmtId="0" fontId="3" fillId="3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12" borderId="0" xfId="0" applyFont="1" applyFill="1" applyAlignment="1">
      <alignment vertical="top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quotePrefix="1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29" fillId="9" borderId="14" xfId="6" applyFill="1" applyBorder="1" applyAlignment="1">
      <alignment horizontal="center" vertical="center" wrapText="1"/>
    </xf>
    <xf numFmtId="0" fontId="29" fillId="9" borderId="19" xfId="6" applyFill="1" applyBorder="1" applyAlignment="1">
      <alignment horizontal="center" vertical="center" wrapText="1"/>
    </xf>
    <xf numFmtId="0" fontId="29" fillId="9" borderId="15" xfId="6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41" fillId="9" borderId="23" xfId="0" applyFont="1" applyFill="1" applyBorder="1" applyAlignment="1">
      <alignment vertical="center" wrapText="1"/>
    </xf>
    <xf numFmtId="0" fontId="41" fillId="9" borderId="16" xfId="0" applyFont="1" applyFill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30" fillId="8" borderId="21" xfId="0" applyFont="1" applyFill="1" applyBorder="1" applyAlignment="1">
      <alignment vertical="center" wrapText="1"/>
    </xf>
    <xf numFmtId="0" fontId="30" fillId="8" borderId="17" xfId="0" applyFont="1" applyFill="1" applyBorder="1" applyAlignment="1">
      <alignment vertical="center" wrapText="1"/>
    </xf>
    <xf numFmtId="0" fontId="30" fillId="8" borderId="22" xfId="0" applyFont="1" applyFill="1" applyBorder="1" applyAlignment="1">
      <alignment vertical="center" wrapText="1"/>
    </xf>
    <xf numFmtId="0" fontId="30" fillId="8" borderId="18" xfId="0" applyFont="1" applyFill="1" applyBorder="1" applyAlignment="1">
      <alignment vertical="center" wrapText="1"/>
    </xf>
    <xf numFmtId="0" fontId="32" fillId="2" borderId="24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vertical="center" wrapText="1"/>
    </xf>
    <xf numFmtId="0" fontId="25" fillId="9" borderId="19" xfId="0" applyFont="1" applyFill="1" applyBorder="1" applyAlignment="1">
      <alignment vertical="center" wrapText="1"/>
    </xf>
    <xf numFmtId="0" fontId="25" fillId="9" borderId="15" xfId="0" applyFont="1" applyFill="1" applyBorder="1" applyAlignment="1">
      <alignment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9" fillId="2" borderId="14" xfId="6" applyFill="1" applyBorder="1" applyAlignment="1">
      <alignment horizontal="center" vertical="center" wrapText="1"/>
    </xf>
    <xf numFmtId="0" fontId="29" fillId="2" borderId="19" xfId="6" applyFill="1" applyBorder="1" applyAlignment="1">
      <alignment horizontal="center" vertical="center" wrapText="1"/>
    </xf>
    <xf numFmtId="0" fontId="29" fillId="2" borderId="15" xfId="6" applyFill="1" applyBorder="1" applyAlignment="1">
      <alignment horizontal="center" vertical="center" wrapText="1"/>
    </xf>
    <xf numFmtId="0" fontId="29" fillId="0" borderId="0" xfId="6" applyFill="1" applyAlignment="1">
      <alignment horizontal="center" vertical="center" wrapText="1"/>
    </xf>
    <xf numFmtId="0" fontId="29" fillId="0" borderId="0" xfId="6" applyFill="1" applyAlignment="1">
      <alignment horizontal="center" vertical="center"/>
    </xf>
    <xf numFmtId="0" fontId="25" fillId="2" borderId="14" xfId="0" applyFont="1" applyFill="1" applyBorder="1" applyAlignment="1">
      <alignment vertical="center" wrapText="1"/>
    </xf>
    <xf numFmtId="0" fontId="25" fillId="2" borderId="19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37" fillId="2" borderId="23" xfId="6" applyFont="1" applyFill="1" applyBorder="1" applyAlignment="1">
      <alignment horizontal="center" vertical="center"/>
    </xf>
    <xf numFmtId="0" fontId="37" fillId="2" borderId="11" xfId="6" applyFont="1" applyFill="1" applyBorder="1" applyAlignment="1">
      <alignment horizontal="center" vertical="center"/>
    </xf>
    <xf numFmtId="0" fontId="37" fillId="2" borderId="16" xfId="6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9">
    <cellStyle name="Comma" xfId="7" builtinId="3"/>
    <cellStyle name="Comma 2" xfId="3" xr:uid="{00000000-0005-0000-0000-000001000000}"/>
    <cellStyle name="Currency 2" xfId="1" xr:uid="{00000000-0005-0000-0000-000002000000}"/>
    <cellStyle name="Hyperlink" xfId="6" builtinId="8"/>
    <cellStyle name="Normal" xfId="0" builtinId="0"/>
    <cellStyle name="Percent" xfId="8" builtinId="5"/>
    <cellStyle name="Percent 2" xfId="2" xr:uid="{00000000-0005-0000-0000-000006000000}"/>
    <cellStyle name="PSChar" xfId="4" xr:uid="{00000000-0005-0000-0000-000007000000}"/>
    <cellStyle name="PSDec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ne\accounting\WORKING%20FILES-FM\wc.2-Operating\Operating%20Budgets\Operating%20Budget%202003-04\Final%20documents\2003-04%20Salary%20&amp;%20Benef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Salary Worksheet"/>
      <sheetName val="old Grounds"/>
      <sheetName val="Benefit rates"/>
      <sheetName val="Grounds 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orking.usask.ca/agreements/non-union/handbooks/non-unionized/non-union-table-of-contents.php" TargetMode="External"/><Relationship Id="rId13" Type="http://schemas.openxmlformats.org/officeDocument/2006/relationships/hyperlink" Target="https://careers.usask.ca/agreements/compensation/salary-ranges.php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orking.usask.ca/agreements/psac/agreements/postdoctoral/index.php" TargetMode="External"/><Relationship Id="rId7" Type="http://schemas.openxmlformats.org/officeDocument/2006/relationships/hyperlink" Target="https://working.usask.ca/agreements/compensation/salary-ranges.php" TargetMode="External"/><Relationship Id="rId12" Type="http://schemas.openxmlformats.org/officeDocument/2006/relationships/hyperlink" Target="https://careers.usask.ca/agreements/psac/agreements/postdoctoral/psac-pdf-table-of-contents.php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orking.usask.ca/agreements/psac/agreements/graduate-students/index.php" TargetMode="External"/><Relationship Id="rId16" Type="http://schemas.openxmlformats.org/officeDocument/2006/relationships/hyperlink" Target="https://careers.usask.ca/agreements/compensation/salary-ranges.php" TargetMode="External"/><Relationship Id="rId1" Type="http://schemas.openxmlformats.org/officeDocument/2006/relationships/hyperlink" Target="mailto:research.services@usask.ca" TargetMode="External"/><Relationship Id="rId6" Type="http://schemas.openxmlformats.org/officeDocument/2006/relationships/hyperlink" Target="https://working.usask.ca/agreements/non-union/handbooks/non-unionized/non-union-table-of-contents.php" TargetMode="External"/><Relationship Id="rId11" Type="http://schemas.openxmlformats.org/officeDocument/2006/relationships/hyperlink" Target="https://working.usask.ca/agreements/compensation/salary-ranges.php" TargetMode="External"/><Relationship Id="rId5" Type="http://schemas.openxmlformats.org/officeDocument/2006/relationships/hyperlink" Target="https://working.usask.ca/agreements/compensation/salary-ranges.php" TargetMode="External"/><Relationship Id="rId15" Type="http://schemas.openxmlformats.org/officeDocument/2006/relationships/hyperlink" Target="https://working.usask.ca/agreements/compensation/salary-ranges.php" TargetMode="External"/><Relationship Id="rId10" Type="http://schemas.openxmlformats.org/officeDocument/2006/relationships/hyperlink" Target="https://working.usask.ca/agreements/non-union/handbooks/non-unionized/non-union-table-of-contents.php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orking.usask.ca/agreements/compensation/salary-ranges.php" TargetMode="External"/><Relationship Id="rId9" Type="http://schemas.openxmlformats.org/officeDocument/2006/relationships/hyperlink" Target="https://careers.usask.ca/agreements/psac/agreements/postdoctoral/psac-pdf-table-of-contents.php" TargetMode="External"/><Relationship Id="rId14" Type="http://schemas.openxmlformats.org/officeDocument/2006/relationships/hyperlink" Target="https://working.usask.ca/agreements/non-union/handbooks/non-unionized/non-union-table-of-contents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P133"/>
  <sheetViews>
    <sheetView tabSelected="1" zoomScaleNormal="100" workbookViewId="0">
      <selection activeCell="C11" sqref="C11"/>
    </sheetView>
  </sheetViews>
  <sheetFormatPr defaultRowHeight="12.75" x14ac:dyDescent="0.2"/>
  <cols>
    <col min="1" max="1" width="31.42578125" customWidth="1"/>
    <col min="2" max="2" width="13.42578125" customWidth="1"/>
    <col min="3" max="4" width="13.5703125" customWidth="1"/>
    <col min="5" max="5" width="15.42578125" customWidth="1"/>
    <col min="6" max="6" width="17.7109375" customWidth="1"/>
    <col min="7" max="7" width="9.5703125" customWidth="1"/>
    <col min="8" max="8" width="13.5703125" customWidth="1"/>
    <col min="9" max="9" width="10.42578125" bestFit="1" customWidth="1"/>
    <col min="10" max="10" width="12.28515625" customWidth="1"/>
    <col min="11" max="11" width="9.5703125" customWidth="1"/>
    <col min="12" max="12" width="11.7109375" customWidth="1"/>
    <col min="16" max="16" width="9.28515625" bestFit="1" customWidth="1"/>
  </cols>
  <sheetData>
    <row r="1" spans="1:42" ht="20.25" customHeight="1" x14ac:dyDescent="0.25">
      <c r="A1" s="4" t="s">
        <v>198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 x14ac:dyDescent="0.2">
      <c r="A2" s="164" t="s">
        <v>0</v>
      </c>
      <c r="B2" s="165"/>
      <c r="C2" s="165"/>
      <c r="D2" s="165"/>
      <c r="E2" s="1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5" customHeight="1" x14ac:dyDescent="0.2">
      <c r="A3" s="172" t="s">
        <v>199</v>
      </c>
      <c r="B3" s="165"/>
      <c r="C3" s="165"/>
      <c r="D3" s="165"/>
      <c r="E3" s="16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33.75" customHeight="1" x14ac:dyDescent="0.2">
      <c r="A4" s="175" t="s">
        <v>200</v>
      </c>
      <c r="B4" s="176"/>
      <c r="C4" s="176"/>
      <c r="D4" s="176"/>
      <c r="E4" s="176"/>
      <c r="F4" s="176"/>
      <c r="G4" s="17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" customHeight="1" x14ac:dyDescent="0.2">
      <c r="A5" s="36" t="s">
        <v>1</v>
      </c>
      <c r="B5" s="35"/>
      <c r="C5" s="35"/>
      <c r="D5" s="35"/>
      <c r="E5" s="35"/>
      <c r="F5" s="21"/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5" customHeight="1" x14ac:dyDescent="0.2">
      <c r="A6" s="177" t="s">
        <v>2</v>
      </c>
      <c r="B6" s="178"/>
      <c r="C6" s="178"/>
      <c r="D6" s="178"/>
      <c r="E6" s="178"/>
      <c r="F6" s="178"/>
      <c r="G6" s="17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7" customHeight="1" x14ac:dyDescent="0.2">
      <c r="A7" s="177" t="s">
        <v>3</v>
      </c>
      <c r="B7" s="178"/>
      <c r="C7" s="178"/>
      <c r="D7" s="178"/>
      <c r="E7" s="178"/>
      <c r="F7" s="178"/>
      <c r="G7" s="17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7" customHeight="1" x14ac:dyDescent="0.2">
      <c r="A8" s="178" t="s">
        <v>4</v>
      </c>
      <c r="B8" s="178"/>
      <c r="C8" s="178"/>
      <c r="D8" s="178"/>
      <c r="E8" s="178"/>
      <c r="F8" s="178"/>
      <c r="G8" s="17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5" customHeight="1" x14ac:dyDescent="0.2">
      <c r="A9" s="36"/>
      <c r="B9" s="36"/>
      <c r="C9" s="126" t="s">
        <v>5</v>
      </c>
      <c r="D9" s="36"/>
      <c r="E9" s="36"/>
      <c r="F9" s="21"/>
      <c r="G9" s="171" t="s">
        <v>197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38.25" x14ac:dyDescent="0.2">
      <c r="A10" s="31" t="s">
        <v>6</v>
      </c>
      <c r="B10" s="33"/>
      <c r="C10" s="34" t="s">
        <v>7</v>
      </c>
      <c r="D10" s="33"/>
      <c r="E10" s="34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">
      <c r="A11" s="1" t="s">
        <v>9</v>
      </c>
      <c r="B11" s="1"/>
      <c r="C11" s="125">
        <v>15</v>
      </c>
      <c r="D11" s="9" t="s">
        <v>10</v>
      </c>
      <c r="E11" s="125">
        <v>22.12</v>
      </c>
      <c r="F11" s="1" t="s">
        <v>10</v>
      </c>
      <c r="G11" s="101" t="s">
        <v>180</v>
      </c>
      <c r="H11" s="101"/>
      <c r="I11" s="101"/>
      <c r="J11" s="101"/>
      <c r="K11" s="101"/>
      <c r="L11" s="10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7.25" customHeight="1" x14ac:dyDescent="0.2">
      <c r="A12" s="1" t="s">
        <v>11</v>
      </c>
      <c r="B12" s="77">
        <v>5.7599999999999998E-2</v>
      </c>
      <c r="C12" s="7">
        <f>ROUND(($C$11+$C$15+$C$16)*B12,2)</f>
        <v>0.96</v>
      </c>
      <c r="D12" s="1"/>
      <c r="E12" s="7">
        <f>ROUND(($E$11+$E$15+$E$16)*B12,2)</f>
        <v>1.43</v>
      </c>
      <c r="F12" s="108"/>
      <c r="G12" s="78" t="s">
        <v>12</v>
      </c>
      <c r="H12" s="78"/>
      <c r="I12" s="78"/>
      <c r="J12" s="78"/>
      <c r="K12" s="78" t="s">
        <v>13</v>
      </c>
      <c r="L12" s="78"/>
      <c r="M12" s="115" t="s">
        <v>14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">
      <c r="A13" s="1" t="s">
        <v>15</v>
      </c>
      <c r="B13" s="77">
        <v>1.968E-2</v>
      </c>
      <c r="C13" s="7">
        <f>ROUND(($C$11+$C$15+$C$16)*B13,2)</f>
        <v>0.33</v>
      </c>
      <c r="D13" s="1"/>
      <c r="E13" s="7">
        <f>ROUND(($E$11+$E$15+$E$16)*B13,2)</f>
        <v>0.49</v>
      </c>
      <c r="F13" s="1"/>
      <c r="G13" s="79" t="s">
        <v>16</v>
      </c>
      <c r="H13" s="79"/>
      <c r="I13" s="79"/>
      <c r="J13" s="79"/>
      <c r="K13" s="79" t="s">
        <v>17</v>
      </c>
      <c r="L13" s="79"/>
      <c r="M13" s="116" t="s">
        <v>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x14ac:dyDescent="0.2">
      <c r="A14" s="1" t="s">
        <v>19</v>
      </c>
      <c r="B14" s="77">
        <v>3.3999999999999998E-3</v>
      </c>
      <c r="C14" s="7">
        <f>ROUND(($C$11+$C$15+$C$16)*B14,2)</f>
        <v>0.06</v>
      </c>
      <c r="D14" s="1"/>
      <c r="E14" s="7">
        <f>ROUND(($E$11+$E$15+$E$16)*B14,2)</f>
        <v>0.08</v>
      </c>
      <c r="F14" s="10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2">
      <c r="A15" s="9" t="s">
        <v>20</v>
      </c>
      <c r="B15" s="107">
        <v>5.7689999999999998E-2</v>
      </c>
      <c r="C15" s="7">
        <f>ROUND($C$11*B15,2)</f>
        <v>0.87</v>
      </c>
      <c r="D15" s="77">
        <v>7.6920000000000002E-2</v>
      </c>
      <c r="E15" s="7">
        <f>ROUND($E$11*D15,2)</f>
        <v>1.7</v>
      </c>
      <c r="F15" s="1"/>
      <c r="G15" s="1">
        <v>29.02</v>
      </c>
      <c r="H15" s="108" t="s">
        <v>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25.5" x14ac:dyDescent="0.2">
      <c r="A16" s="129" t="s">
        <v>171</v>
      </c>
      <c r="B16" s="77">
        <v>4.8599999999999997E-2</v>
      </c>
      <c r="C16" s="7">
        <f>ROUND($C$11*B16,2)</f>
        <v>0.73</v>
      </c>
      <c r="D16" s="77">
        <v>4.2000000000000003E-2</v>
      </c>
      <c r="E16" s="7">
        <f>ROUND($E$11*D16,2)</f>
        <v>0.93</v>
      </c>
      <c r="F16" s="1"/>
      <c r="G16">
        <v>26.04</v>
      </c>
      <c r="H16" s="108" t="s">
        <v>21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x14ac:dyDescent="0.2">
      <c r="A17" s="1" t="s">
        <v>22</v>
      </c>
      <c r="B17" s="1"/>
      <c r="C17" s="2">
        <f>SUM(C12:C16)</f>
        <v>2.95</v>
      </c>
      <c r="D17" s="1"/>
      <c r="E17" s="2">
        <f>SUM(E12:E16)</f>
        <v>4.63</v>
      </c>
      <c r="F17" s="1"/>
      <c r="G17" s="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x14ac:dyDescent="0.2">
      <c r="A18" s="1" t="s">
        <v>23</v>
      </c>
      <c r="B18" s="1"/>
      <c r="C18" s="8">
        <f>C17/C11</f>
        <v>0.19666666666666668</v>
      </c>
      <c r="D18" s="1"/>
      <c r="E18" s="8">
        <f>E17/E11</f>
        <v>0.20931283905967449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x14ac:dyDescent="0.2">
      <c r="A19" s="9" t="s">
        <v>24</v>
      </c>
      <c r="B19" s="1"/>
      <c r="C19" s="10">
        <f>+C11+C17</f>
        <v>17.95</v>
      </c>
      <c r="D19" s="1"/>
      <c r="E19" s="10">
        <f>+E11+E17</f>
        <v>26.75</v>
      </c>
      <c r="F19" s="1"/>
      <c r="G19" s="1"/>
      <c r="H19" s="1"/>
      <c r="I19" s="10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x14ac:dyDescent="0.2">
      <c r="A20" s="1"/>
      <c r="B20" s="1"/>
      <c r="C20" s="1"/>
      <c r="D20" s="1"/>
      <c r="E20" s="1"/>
      <c r="F20" s="1"/>
      <c r="G20" s="1"/>
      <c r="H20" s="108"/>
      <c r="I20" s="108"/>
      <c r="J20" s="10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30" customHeight="1" x14ac:dyDescent="0.2">
      <c r="A22" s="179" t="s">
        <v>25</v>
      </c>
      <c r="B22" s="179"/>
      <c r="C22" s="173" t="s">
        <v>26</v>
      </c>
      <c r="D22" s="173"/>
      <c r="E22" s="173"/>
      <c r="F22" s="173"/>
      <c r="G22" s="1"/>
      <c r="H22" s="109"/>
      <c r="I22" s="10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38.25" x14ac:dyDescent="0.2">
      <c r="A23" s="30" t="s">
        <v>27</v>
      </c>
      <c r="B23" s="30"/>
      <c r="C23" s="24" t="s">
        <v>28</v>
      </c>
      <c r="D23" s="25" t="s">
        <v>29</v>
      </c>
      <c r="E23" s="25" t="s">
        <v>30</v>
      </c>
      <c r="F23" s="25" t="s">
        <v>31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2">
      <c r="A24" s="29"/>
      <c r="B24" s="29"/>
      <c r="C24" s="19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43.5" customHeight="1" x14ac:dyDescent="0.2">
      <c r="A25" s="11" t="s">
        <v>32</v>
      </c>
      <c r="B25" s="11"/>
      <c r="C25" s="12" t="s">
        <v>33</v>
      </c>
      <c r="D25" s="13" t="s">
        <v>34</v>
      </c>
      <c r="E25" s="13" t="s">
        <v>35</v>
      </c>
      <c r="F25" s="13" t="s">
        <v>36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x14ac:dyDescent="0.2">
      <c r="A26" s="11" t="s">
        <v>37</v>
      </c>
      <c r="B26" s="11"/>
      <c r="C26" s="20">
        <f>$H$26</f>
        <v>0</v>
      </c>
      <c r="D26" s="20">
        <f>C26</f>
        <v>0</v>
      </c>
      <c r="E26" s="20">
        <f>C26</f>
        <v>0</v>
      </c>
      <c r="F26" s="20">
        <f>C26</f>
        <v>0</v>
      </c>
      <c r="G26" s="1"/>
      <c r="H26" s="125">
        <v>0</v>
      </c>
      <c r="I26" s="9" t="s">
        <v>194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1.75" customHeight="1" x14ac:dyDescent="0.2">
      <c r="A27" s="1" t="s">
        <v>11</v>
      </c>
      <c r="B27" s="77">
        <f>B12</f>
        <v>5.7599999999999998E-2</v>
      </c>
      <c r="C27" s="7">
        <f>ROUND($C$26*B27,2)</f>
        <v>0</v>
      </c>
      <c r="D27" s="7">
        <f>ROUND($D$26*B27,2)</f>
        <v>0</v>
      </c>
      <c r="E27" s="7">
        <f>ROUND($E$26*B27,2)</f>
        <v>0</v>
      </c>
      <c r="F27" s="7">
        <f>ROUND($F$26*B27,2)</f>
        <v>0</v>
      </c>
      <c r="G27" s="1"/>
      <c r="H27" s="17">
        <f>H26*12</f>
        <v>0</v>
      </c>
      <c r="I27" s="1" t="s">
        <v>196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x14ac:dyDescent="0.2">
      <c r="A28" s="1" t="s">
        <v>15</v>
      </c>
      <c r="B28" s="77">
        <f>B13</f>
        <v>1.968E-2</v>
      </c>
      <c r="C28" s="7">
        <f>ROUND(+$C$26*B28,2)</f>
        <v>0</v>
      </c>
      <c r="D28" s="7">
        <f>ROUND(+$D$26*B28,2)</f>
        <v>0</v>
      </c>
      <c r="E28" s="7">
        <f>ROUND(+$E$26*B28,2)</f>
        <v>0</v>
      </c>
      <c r="F28" s="7">
        <f>ROUND($F$26*B28,2)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x14ac:dyDescent="0.2">
      <c r="A29" s="1" t="s">
        <v>19</v>
      </c>
      <c r="B29" s="77">
        <f>B14</f>
        <v>3.3999999999999998E-3</v>
      </c>
      <c r="C29" s="7">
        <f>ROUND(+$C$26*B29,2)</f>
        <v>0</v>
      </c>
      <c r="D29" s="7">
        <f>ROUND(+$D$26*B29,2)</f>
        <v>0</v>
      </c>
      <c r="E29" s="7">
        <f>ROUND(+$E$26*B29,2)</f>
        <v>0</v>
      </c>
      <c r="F29" s="7">
        <f>ROUND($F$26*B29,2)</f>
        <v>0</v>
      </c>
      <c r="H29" s="10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2">
      <c r="A30" s="1"/>
      <c r="B30" s="1"/>
      <c r="C30" s="1"/>
      <c r="D30" s="1"/>
      <c r="E30" s="1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2">
      <c r="A31" s="1" t="s">
        <v>38</v>
      </c>
      <c r="B31" s="80">
        <f>('Rate Sheets'!C54/1000*2*12)*2</f>
        <v>4.8000000000000004E-3</v>
      </c>
      <c r="C31" s="14"/>
      <c r="D31" s="7">
        <f>ROUND(+$D$26*B31,2)</f>
        <v>0</v>
      </c>
      <c r="E31" s="7">
        <f>ROUND(+$E$26*B31,2)</f>
        <v>0</v>
      </c>
      <c r="F31" s="7">
        <f>ROUND($F$26*B31,2)</f>
        <v>0</v>
      </c>
      <c r="G31" s="1"/>
      <c r="H31" s="1"/>
      <c r="I31" s="1"/>
      <c r="J31" s="1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2">
      <c r="A32" s="1" t="s">
        <v>39</v>
      </c>
      <c r="B32" s="83">
        <f>'Rate Sheets'!J9</f>
        <v>113.14</v>
      </c>
      <c r="C32" s="1"/>
      <c r="D32" s="110">
        <f>$B$32</f>
        <v>113.14</v>
      </c>
      <c r="E32" s="110">
        <f t="shared" ref="E32:F32" si="0">$B$32</f>
        <v>113.14</v>
      </c>
      <c r="F32" s="110">
        <f t="shared" si="0"/>
        <v>113.14</v>
      </c>
      <c r="G32" s="1"/>
      <c r="H32" s="110"/>
      <c r="I32" s="110"/>
      <c r="J32" s="1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x14ac:dyDescent="0.2">
      <c r="A33" s="1" t="s">
        <v>40</v>
      </c>
      <c r="B33" s="83">
        <f>'Rate Sheets'!J35</f>
        <v>200.48</v>
      </c>
      <c r="C33" s="1"/>
      <c r="D33" s="110">
        <f>$B$33</f>
        <v>200.48</v>
      </c>
      <c r="E33" s="110">
        <f t="shared" ref="E33:F33" si="1">$B$33</f>
        <v>200.48</v>
      </c>
      <c r="F33" s="110">
        <f t="shared" si="1"/>
        <v>200.48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2">
      <c r="A34" s="1"/>
      <c r="B34" s="82"/>
      <c r="C34" s="1"/>
      <c r="D34" s="1"/>
      <c r="E34" s="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2">
      <c r="A35" s="1" t="s">
        <v>41</v>
      </c>
      <c r="B35" s="76">
        <f>'Rate Sheets'!C79</f>
        <v>2.4719999999999999E-2</v>
      </c>
      <c r="C35" s="1"/>
      <c r="D35" s="1"/>
      <c r="E35" s="7"/>
      <c r="F35" s="7">
        <f>ROUND($F$26*B35,2)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2">
      <c r="A36" s="1" t="s">
        <v>42</v>
      </c>
      <c r="B36" s="106">
        <v>7.0000000000000007E-2</v>
      </c>
      <c r="C36" s="1"/>
      <c r="D36" s="1"/>
      <c r="E36" s="7">
        <f>ROUND($E$26*B36,2)</f>
        <v>0</v>
      </c>
      <c r="F36" s="7">
        <f>ROUND($F$26*B36,2)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2">
      <c r="A37" s="1"/>
      <c r="B37" s="1"/>
      <c r="C37" s="1"/>
      <c r="D37" s="1"/>
      <c r="E37" s="1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2">
      <c r="A38" s="1" t="s">
        <v>22</v>
      </c>
      <c r="B38" s="1"/>
      <c r="C38" s="2">
        <f>SUM(C27:C37)</f>
        <v>0</v>
      </c>
      <c r="D38" s="2">
        <f>SUM(D27:D37)</f>
        <v>313.62</v>
      </c>
      <c r="E38" s="2">
        <f>SUM(E27:E37)</f>
        <v>313.62</v>
      </c>
      <c r="F38" s="2">
        <f>SUM(F27:F37)</f>
        <v>313.62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2">
      <c r="A39" s="1" t="s">
        <v>23</v>
      </c>
      <c r="B39" s="1"/>
      <c r="C39" s="8" t="e">
        <f>+C38/C26</f>
        <v>#DIV/0!</v>
      </c>
      <c r="D39" s="8" t="e">
        <f>+D38/D26</f>
        <v>#DIV/0!</v>
      </c>
      <c r="E39" s="8" t="e">
        <f>+E38/E26</f>
        <v>#DIV/0!</v>
      </c>
      <c r="F39" s="8" t="e">
        <f>+F38/F26</f>
        <v>#DIV/0!</v>
      </c>
      <c r="G39" s="1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2">
      <c r="A40" s="9" t="s">
        <v>43</v>
      </c>
      <c r="B40" s="1"/>
      <c r="C40" s="17">
        <f>+C38+C26</f>
        <v>0</v>
      </c>
      <c r="D40" s="17">
        <f>+D38+D26</f>
        <v>313.62</v>
      </c>
      <c r="E40" s="17">
        <f>+E38+E26</f>
        <v>313.62</v>
      </c>
      <c r="F40" s="17">
        <f>+F38+F26</f>
        <v>313.62</v>
      </c>
      <c r="G40" s="1"/>
      <c r="H40" s="1"/>
      <c r="I40" s="1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31.5" customHeight="1" x14ac:dyDescent="0.2">
      <c r="A43" s="31" t="s">
        <v>44</v>
      </c>
      <c r="B43" s="31"/>
      <c r="C43" s="173" t="s">
        <v>26</v>
      </c>
      <c r="D43" s="173"/>
      <c r="E43" s="173"/>
      <c r="F43" s="17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38.25" x14ac:dyDescent="0.2">
      <c r="A44" s="26" t="s">
        <v>27</v>
      </c>
      <c r="B44" s="27"/>
      <c r="C44" s="24" t="s">
        <v>28</v>
      </c>
      <c r="D44" s="28" t="s">
        <v>29</v>
      </c>
      <c r="E44" s="28" t="s">
        <v>30</v>
      </c>
      <c r="F44" s="28" t="s">
        <v>31</v>
      </c>
      <c r="G44" s="1"/>
      <c r="H44" s="1"/>
      <c r="I44" s="1"/>
      <c r="J44" s="1"/>
      <c r="K44" s="1" t="s">
        <v>45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2">
      <c r="A45" s="11"/>
      <c r="B45" s="11"/>
      <c r="C45" s="22"/>
      <c r="D45" s="23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38.25" x14ac:dyDescent="0.2">
      <c r="A46" s="11" t="s">
        <v>32</v>
      </c>
      <c r="B46" s="11"/>
      <c r="C46" s="12" t="s">
        <v>33</v>
      </c>
      <c r="D46" s="13" t="s">
        <v>34</v>
      </c>
      <c r="E46" s="13" t="s">
        <v>35</v>
      </c>
      <c r="F46" s="13" t="s">
        <v>36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2">
      <c r="A47" s="11" t="s">
        <v>37</v>
      </c>
      <c r="B47" s="1"/>
      <c r="C47" s="20">
        <f>$H$47</f>
        <v>0</v>
      </c>
      <c r="D47" s="20">
        <f>C47</f>
        <v>0</v>
      </c>
      <c r="E47" s="20">
        <f>C47</f>
        <v>0</v>
      </c>
      <c r="F47" s="20">
        <f>C47</f>
        <v>0</v>
      </c>
      <c r="G47" s="1"/>
      <c r="H47" s="125">
        <v>0</v>
      </c>
      <c r="I47" s="9" t="s">
        <v>194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21" customHeight="1" x14ac:dyDescent="0.2">
      <c r="A48" s="1" t="s">
        <v>11</v>
      </c>
      <c r="B48" s="77">
        <f>B12</f>
        <v>5.7599999999999998E-2</v>
      </c>
      <c r="C48" s="7">
        <f>ROUND($C$47*B48,2)</f>
        <v>0</v>
      </c>
      <c r="D48" s="7">
        <f>ROUND($D$47*B48,2)</f>
        <v>0</v>
      </c>
      <c r="E48" s="7">
        <f>ROUND($E$47*B48,2)</f>
        <v>0</v>
      </c>
      <c r="F48" s="7">
        <f>ROUND($F$47*B48,2)</f>
        <v>0</v>
      </c>
      <c r="G48" s="1"/>
      <c r="H48" s="17">
        <f>H47*12</f>
        <v>0</v>
      </c>
      <c r="I48" s="1" t="s">
        <v>196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2">
      <c r="A49" s="1" t="s">
        <v>15</v>
      </c>
      <c r="B49" s="77">
        <f>B13</f>
        <v>1.968E-2</v>
      </c>
      <c r="C49" s="7">
        <f t="shared" ref="C49:C50" si="2">ROUND($C$47*B49,2)</f>
        <v>0</v>
      </c>
      <c r="D49" s="7">
        <f t="shared" ref="D49:D50" si="3">ROUND($D$47*B49,2)</f>
        <v>0</v>
      </c>
      <c r="E49" s="7">
        <f t="shared" ref="E49:E50" si="4">ROUND($E$47*B49,2)</f>
        <v>0</v>
      </c>
      <c r="F49" s="7">
        <f t="shared" ref="F49:F50" si="5">ROUND($F$47*B49,2)</f>
        <v>0</v>
      </c>
      <c r="G49" s="1"/>
      <c r="H49" s="1"/>
      <c r="I49" s="1"/>
      <c r="J49" s="1"/>
      <c r="K49" s="10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2">
      <c r="A50" s="1" t="s">
        <v>19</v>
      </c>
      <c r="B50" s="77">
        <f>B14</f>
        <v>3.3999999999999998E-3</v>
      </c>
      <c r="C50" s="7">
        <f t="shared" si="2"/>
        <v>0</v>
      </c>
      <c r="D50" s="7">
        <f t="shared" si="3"/>
        <v>0</v>
      </c>
      <c r="E50" s="7">
        <f t="shared" si="4"/>
        <v>0</v>
      </c>
      <c r="F50" s="7">
        <f t="shared" si="5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2">
      <c r="A51" s="1"/>
      <c r="B51" s="1"/>
      <c r="C51" s="1"/>
      <c r="D51" s="1"/>
      <c r="E51" s="1"/>
      <c r="F51" s="7"/>
      <c r="G51" s="1"/>
      <c r="H51" s="1"/>
      <c r="I51" s="1"/>
      <c r="J51" s="1"/>
      <c r="K51" s="108"/>
      <c r="L51" s="10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2">
      <c r="A52" s="1" t="s">
        <v>38</v>
      </c>
      <c r="B52" s="80">
        <f>('Rate Sheets'!C54/1000*2*12)*2</f>
        <v>4.8000000000000004E-3</v>
      </c>
      <c r="C52" s="14"/>
      <c r="D52" s="7">
        <f>ROUND($D$26*B52,2)</f>
        <v>0</v>
      </c>
      <c r="E52" s="7">
        <f>ROUND($E$47*B52,2)</f>
        <v>0</v>
      </c>
      <c r="F52" s="7">
        <f>ROUND($F$47*B52,2)</f>
        <v>0</v>
      </c>
      <c r="G52" s="1"/>
      <c r="H52" s="1"/>
      <c r="I52" s="1"/>
      <c r="J52" s="110"/>
      <c r="K52" s="11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2">
      <c r="A53" s="1" t="s">
        <v>39</v>
      </c>
      <c r="B53" s="83">
        <f>'Rate Sheets'!J13</f>
        <v>141.4</v>
      </c>
      <c r="C53" s="1"/>
      <c r="D53" s="110">
        <f>$B$53</f>
        <v>141.4</v>
      </c>
      <c r="E53" s="110">
        <f t="shared" ref="E53:F53" si="6">$B$53</f>
        <v>141.4</v>
      </c>
      <c r="F53" s="110">
        <f t="shared" si="6"/>
        <v>141.4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2">
      <c r="A54" s="1" t="s">
        <v>40</v>
      </c>
      <c r="B54" s="83">
        <f>'Rate Sheets'!J38</f>
        <v>261.39999999999998</v>
      </c>
      <c r="C54" s="1"/>
      <c r="D54" s="110">
        <f>$B$54</f>
        <v>261.39999999999998</v>
      </c>
      <c r="E54" s="110">
        <f t="shared" ref="E54:F54" si="7">$B$54</f>
        <v>261.39999999999998</v>
      </c>
      <c r="F54" s="110">
        <f t="shared" si="7"/>
        <v>261.39999999999998</v>
      </c>
      <c r="G54" s="18"/>
      <c r="H54" s="1"/>
      <c r="I54" s="1"/>
      <c r="J54" s="1"/>
      <c r="K54" s="1"/>
      <c r="L54" s="1"/>
      <c r="M54" s="1"/>
      <c r="N54" s="1"/>
      <c r="O54" s="1"/>
      <c r="P54" s="11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2">
      <c r="A55" s="1"/>
      <c r="B55" s="82"/>
      <c r="C55" s="1"/>
      <c r="D55" s="1"/>
      <c r="E55" s="1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2">
      <c r="A56" s="1" t="s">
        <v>41</v>
      </c>
      <c r="B56" s="76">
        <f>'Rate Sheets'!C79</f>
        <v>2.4719999999999999E-2</v>
      </c>
      <c r="C56" s="1"/>
      <c r="D56" s="1"/>
      <c r="E56" s="7"/>
      <c r="F56" s="7">
        <f>ROUND($F$47*B56,2)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">
      <c r="A57" s="1" t="s">
        <v>42</v>
      </c>
      <c r="B57" s="81">
        <v>8.5000000000000006E-2</v>
      </c>
      <c r="C57" s="1"/>
      <c r="D57" s="1"/>
      <c r="E57" s="7">
        <f>ROUND($E$47*B57,2)</f>
        <v>0</v>
      </c>
      <c r="F57" s="7">
        <f>ROUND($F$47*B57,2)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2">
      <c r="A58" s="1"/>
      <c r="B58" s="1"/>
      <c r="C58" s="1"/>
      <c r="D58" s="1"/>
      <c r="E58" s="1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2">
      <c r="A59" s="1" t="s">
        <v>22</v>
      </c>
      <c r="B59" s="1"/>
      <c r="C59" s="18">
        <f>SUM(C48:C58)</f>
        <v>0</v>
      </c>
      <c r="D59" s="18">
        <f>SUM(D48:D58)</f>
        <v>402.79999999999995</v>
      </c>
      <c r="E59" s="18">
        <f>SUM(E48:E58)</f>
        <v>402.79999999999995</v>
      </c>
      <c r="F59" s="18">
        <f>SUM(F48:F58)</f>
        <v>402.79999999999995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2">
      <c r="A60" s="1" t="s">
        <v>23</v>
      </c>
      <c r="B60" s="1"/>
      <c r="C60" s="8" t="e">
        <f>+C59/C47</f>
        <v>#DIV/0!</v>
      </c>
      <c r="D60" s="8" t="e">
        <f>+D59/D47</f>
        <v>#DIV/0!</v>
      </c>
      <c r="E60" s="8" t="e">
        <f>+E59/E47</f>
        <v>#DIV/0!</v>
      </c>
      <c r="F60" s="8" t="e">
        <f>+F59/F47</f>
        <v>#DIV/0!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2">
      <c r="A61" s="9" t="s">
        <v>46</v>
      </c>
      <c r="B61" s="1"/>
      <c r="C61" s="10">
        <f>+C47+C59</f>
        <v>0</v>
      </c>
      <c r="D61" s="10">
        <f>+D47+D59</f>
        <v>402.79999999999995</v>
      </c>
      <c r="E61" s="10">
        <f>+E47+E59</f>
        <v>402.79999999999995</v>
      </c>
      <c r="F61" s="10">
        <f>+F47+F59</f>
        <v>402.79999999999995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2">
      <c r="A64" s="31" t="s">
        <v>47</v>
      </c>
      <c r="B64" s="31"/>
      <c r="C64" s="173" t="s">
        <v>26</v>
      </c>
      <c r="D64" s="173"/>
      <c r="E64" s="173"/>
      <c r="F64" s="17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38.25" x14ac:dyDescent="0.2">
      <c r="A65" s="26" t="s">
        <v>27</v>
      </c>
      <c r="B65" s="27"/>
      <c r="C65" s="24" t="s">
        <v>28</v>
      </c>
      <c r="D65" s="28" t="s">
        <v>29</v>
      </c>
      <c r="E65" s="28" t="s">
        <v>30</v>
      </c>
      <c r="F65" s="28" t="s">
        <v>31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2">
      <c r="A66" s="11"/>
      <c r="B66" s="11"/>
      <c r="C66" s="22"/>
      <c r="D66" s="23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38.25" x14ac:dyDescent="0.2">
      <c r="A67" s="11" t="s">
        <v>32</v>
      </c>
      <c r="B67" s="112">
        <v>55000</v>
      </c>
      <c r="C67" s="12" t="s">
        <v>33</v>
      </c>
      <c r="D67" s="13" t="s">
        <v>34</v>
      </c>
      <c r="E67" s="13" t="s">
        <v>35</v>
      </c>
      <c r="F67" s="13" t="s">
        <v>36</v>
      </c>
      <c r="G67" s="1"/>
      <c r="H67" s="1"/>
      <c r="I67" s="1"/>
      <c r="J67" s="1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" customHeight="1" x14ac:dyDescent="0.2">
      <c r="A68" s="170" t="s">
        <v>48</v>
      </c>
      <c r="B68" s="125">
        <v>60000</v>
      </c>
      <c r="C68" s="113">
        <f>IF(B68&lt;B67,B67/12,B68/12)</f>
        <v>5000</v>
      </c>
      <c r="D68" s="113">
        <f>C68</f>
        <v>5000</v>
      </c>
      <c r="E68" s="113">
        <f>C68</f>
        <v>5000</v>
      </c>
      <c r="F68" s="113">
        <f>C68</f>
        <v>5000</v>
      </c>
      <c r="G68" s="1"/>
      <c r="H68" s="108"/>
      <c r="I68" s="1"/>
      <c r="J68" s="1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2">
      <c r="A69" s="1" t="s">
        <v>11</v>
      </c>
      <c r="B69" s="77">
        <f>B12</f>
        <v>5.7599999999999998E-2</v>
      </c>
      <c r="C69" s="7">
        <f>ROUND($C$68*B69,2)</f>
        <v>288</v>
      </c>
      <c r="D69" s="7">
        <f>ROUND($D$68*B69,2)</f>
        <v>288</v>
      </c>
      <c r="E69" s="7">
        <f>ROUND($E$68*B69,2)</f>
        <v>288</v>
      </c>
      <c r="F69" s="7">
        <f>ROUND($F$68*B69,2)</f>
        <v>288</v>
      </c>
      <c r="G69" s="1"/>
      <c r="H69" s="1"/>
      <c r="I69" s="1"/>
      <c r="J69" s="1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2">
      <c r="A70" s="1" t="s">
        <v>15</v>
      </c>
      <c r="B70" s="77">
        <f>B13</f>
        <v>1.968E-2</v>
      </c>
      <c r="C70" s="7">
        <f>ROUND($C$68*B70,2)</f>
        <v>98.4</v>
      </c>
      <c r="D70" s="7">
        <f>ROUND($D$68*B70,2)</f>
        <v>98.4</v>
      </c>
      <c r="E70" s="7">
        <f>ROUND($E$68*B70,2)</f>
        <v>98.4</v>
      </c>
      <c r="F70" s="7">
        <f>ROUND($F$68*B70,2)</f>
        <v>98.4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2">
      <c r="A71" s="1" t="s">
        <v>19</v>
      </c>
      <c r="B71" s="77">
        <f>B14</f>
        <v>3.3999999999999998E-3</v>
      </c>
      <c r="C71" s="7">
        <f>ROUND($C$68*B71,2)</f>
        <v>17</v>
      </c>
      <c r="D71" s="7">
        <f>ROUND($D$68*B71,2)</f>
        <v>17</v>
      </c>
      <c r="E71" s="7">
        <f>ROUND($E$68*B71,2)</f>
        <v>17</v>
      </c>
      <c r="F71" s="7">
        <f>ROUND($F$68*B71,2)</f>
        <v>17</v>
      </c>
      <c r="G71" s="1"/>
      <c r="H71" s="1"/>
      <c r="I71" s="1"/>
      <c r="J71" s="1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2">
      <c r="A72" s="1"/>
      <c r="B72" s="1"/>
      <c r="C72" s="1"/>
      <c r="D72" s="1"/>
      <c r="E72" s="1"/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2">
      <c r="A73" s="1" t="s">
        <v>38</v>
      </c>
      <c r="B73" s="80">
        <f>('Rate Sheets'!C54/1000*2*12)*2</f>
        <v>4.8000000000000004E-3</v>
      </c>
      <c r="C73" s="14"/>
      <c r="D73" s="7">
        <f>ROUND(D68*B73,2)</f>
        <v>24</v>
      </c>
      <c r="E73" s="7">
        <f>ROUND(+$E$68*B73,2)</f>
        <v>24</v>
      </c>
      <c r="F73" s="7">
        <f>ROUND(F68*B73,2)</f>
        <v>24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2">
      <c r="A74" s="1" t="s">
        <v>39</v>
      </c>
      <c r="B74" s="83">
        <f>'Rate Sheets'!J13</f>
        <v>141.4</v>
      </c>
      <c r="C74" s="1"/>
      <c r="D74" s="110">
        <f>$B$74</f>
        <v>141.4</v>
      </c>
      <c r="E74" s="110">
        <f t="shared" ref="E74:F74" si="8">$B$74</f>
        <v>141.4</v>
      </c>
      <c r="F74" s="110">
        <f t="shared" si="8"/>
        <v>141.4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2">
      <c r="A75" s="1" t="s">
        <v>40</v>
      </c>
      <c r="B75" s="83">
        <f>'Rate Sheets'!J38</f>
        <v>261.39999999999998</v>
      </c>
      <c r="C75" s="1"/>
      <c r="D75" s="110">
        <f>$B$75</f>
        <v>261.39999999999998</v>
      </c>
      <c r="E75" s="110">
        <f t="shared" ref="E75:F75" si="9">$B$75</f>
        <v>261.39999999999998</v>
      </c>
      <c r="F75" s="110">
        <f t="shared" si="9"/>
        <v>261.39999999999998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2">
      <c r="A76" s="1"/>
      <c r="B76" s="82"/>
      <c r="C76" s="1"/>
      <c r="D76" s="1"/>
      <c r="E76" s="1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2">
      <c r="A77" s="1" t="s">
        <v>41</v>
      </c>
      <c r="B77" s="76">
        <f>'Rate Sheets'!C79</f>
        <v>2.4719999999999999E-2</v>
      </c>
      <c r="C77" s="1"/>
      <c r="D77" s="7"/>
      <c r="E77" s="7"/>
      <c r="F77" s="7">
        <f>ROUND(+$F$68*B77,2)</f>
        <v>123.6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2">
      <c r="A78" s="1" t="s">
        <v>42</v>
      </c>
      <c r="B78" s="81">
        <v>8.5000000000000006E-2</v>
      </c>
      <c r="C78" s="1"/>
      <c r="D78" s="7"/>
      <c r="E78" s="7">
        <f>ROUND(+$E$68*B78,2)</f>
        <v>425</v>
      </c>
      <c r="F78" s="7">
        <f>ROUND(+$F$68*B78,2)</f>
        <v>425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2">
      <c r="A79" s="1"/>
      <c r="B79" s="1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2">
      <c r="A80" s="1" t="s">
        <v>22</v>
      </c>
      <c r="B80" s="1"/>
      <c r="C80" s="18">
        <f>SUM(C69:C79)</f>
        <v>403.4</v>
      </c>
      <c r="D80" s="18">
        <f>SUM(D69:D79)</f>
        <v>830.19999999999993</v>
      </c>
      <c r="E80" s="18">
        <f>SUM(E69:E79)</f>
        <v>1255.1999999999998</v>
      </c>
      <c r="F80" s="18">
        <f>SUM(F69:F79)</f>
        <v>1378.8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2">
      <c r="A81" s="1" t="s">
        <v>23</v>
      </c>
      <c r="B81" s="1"/>
      <c r="C81" s="8">
        <f>+C80/C68</f>
        <v>8.0680000000000002E-2</v>
      </c>
      <c r="D81" s="8">
        <f>+D80/D68</f>
        <v>0.16603999999999999</v>
      </c>
      <c r="E81" s="8">
        <f>+E80/E68</f>
        <v>0.25103999999999999</v>
      </c>
      <c r="F81" s="8">
        <f>+F80/F68</f>
        <v>0.27576000000000001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2">
      <c r="A82" s="9" t="s">
        <v>49</v>
      </c>
      <c r="B82" s="1"/>
      <c r="C82" s="10">
        <f>+C68+C80</f>
        <v>5403.4</v>
      </c>
      <c r="D82" s="10">
        <f>+D68+D80</f>
        <v>5830.2</v>
      </c>
      <c r="E82" s="10">
        <f>+E68+E80</f>
        <v>6255.2</v>
      </c>
      <c r="F82" s="10">
        <f>+F68+F80</f>
        <v>6378.8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4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4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42" ht="28.15" customHeight="1" x14ac:dyDescent="0.2">
      <c r="A85" s="174" t="s">
        <v>50</v>
      </c>
      <c r="B85" s="174"/>
      <c r="C85" s="173" t="s">
        <v>26</v>
      </c>
      <c r="D85" s="173"/>
      <c r="E85" s="173"/>
      <c r="F85" s="17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42" ht="38.25" x14ac:dyDescent="0.2">
      <c r="A86" s="5"/>
      <c r="B86" s="5"/>
      <c r="C86" s="19" t="s">
        <v>33</v>
      </c>
      <c r="D86" s="19"/>
      <c r="E86" s="6"/>
      <c r="F86" s="6" t="s">
        <v>51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42" x14ac:dyDescent="0.2">
      <c r="A87" s="9" t="s">
        <v>52</v>
      </c>
      <c r="B87" s="1"/>
      <c r="C87" s="20">
        <f>$H$89/12</f>
        <v>0</v>
      </c>
      <c r="D87" s="32"/>
      <c r="E87" s="32"/>
      <c r="F87" s="20">
        <f>C87</f>
        <v>0</v>
      </c>
      <c r="G87" s="1"/>
      <c r="H87" s="125">
        <v>0</v>
      </c>
      <c r="I87" s="9" t="s">
        <v>195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42" x14ac:dyDescent="0.2">
      <c r="A88" s="1" t="s">
        <v>11</v>
      </c>
      <c r="B88" s="77">
        <f>B12</f>
        <v>5.7599999999999998E-2</v>
      </c>
      <c r="C88" s="7">
        <f>ROUND($C$87*B88,2)</f>
        <v>0</v>
      </c>
      <c r="D88" s="7"/>
      <c r="E88" s="7"/>
      <c r="F88" s="7">
        <f>ROUND($F$87*B88,2)</f>
        <v>0</v>
      </c>
      <c r="G88" s="1"/>
      <c r="H88" s="168">
        <v>0.5</v>
      </c>
      <c r="I88" s="9" t="s">
        <v>193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42" x14ac:dyDescent="0.2">
      <c r="A89" s="1" t="s">
        <v>15</v>
      </c>
      <c r="B89" s="77">
        <f>B13</f>
        <v>1.968E-2</v>
      </c>
      <c r="C89" s="7">
        <f>ROUND($C$87*B89,2)</f>
        <v>0</v>
      </c>
      <c r="D89" s="7"/>
      <c r="E89" s="7"/>
      <c r="F89" s="7">
        <f>ROUND($F$87*B89,2)</f>
        <v>0</v>
      </c>
      <c r="G89" s="1"/>
      <c r="H89" s="169">
        <f>H87*H88</f>
        <v>0</v>
      </c>
      <c r="I89" s="9" t="s">
        <v>192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42" x14ac:dyDescent="0.2">
      <c r="A90" s="1" t="s">
        <v>19</v>
      </c>
      <c r="B90" s="77">
        <f>B14</f>
        <v>3.3999999999999998E-3</v>
      </c>
      <c r="C90" s="7">
        <f>ROUND($C$87*B90,2)</f>
        <v>0</v>
      </c>
      <c r="D90" s="7"/>
      <c r="E90" s="7"/>
      <c r="F90" s="7">
        <f>ROUND($F$87*B90,2)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42" x14ac:dyDescent="0.2">
      <c r="A91" s="1"/>
      <c r="B91" s="1"/>
      <c r="C91" s="1"/>
      <c r="D91" s="1"/>
      <c r="E91" s="1"/>
      <c r="F91" s="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42" x14ac:dyDescent="0.2">
      <c r="A92" s="1" t="s">
        <v>38</v>
      </c>
      <c r="B92" s="80">
        <f>('Rate Sheets'!C54/1000*2*12)*2</f>
        <v>4.8000000000000004E-3</v>
      </c>
      <c r="C92" s="14"/>
      <c r="D92" s="14"/>
      <c r="E92" s="7"/>
      <c r="F92" s="7">
        <f>ROUND($F$87*B92,2)</f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42" x14ac:dyDescent="0.2">
      <c r="A93" s="1" t="s">
        <v>53</v>
      </c>
      <c r="B93" s="84">
        <f>'Rate Sheets'!J21</f>
        <v>32.96</v>
      </c>
      <c r="C93" s="1"/>
      <c r="D93" s="1"/>
      <c r="E93" s="7"/>
      <c r="F93" s="160">
        <f>B93</f>
        <v>32.96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42" x14ac:dyDescent="0.2">
      <c r="A94" s="1" t="s">
        <v>54</v>
      </c>
      <c r="B94" s="84">
        <f>'Rate Sheets'!J41</f>
        <v>18.739999999999998</v>
      </c>
      <c r="C94" s="1"/>
      <c r="D94" s="1"/>
      <c r="E94" s="1"/>
      <c r="F94" s="160">
        <f>B94</f>
        <v>18.739999999999998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42" x14ac:dyDescent="0.2">
      <c r="A95" s="1"/>
      <c r="B95" s="82"/>
      <c r="C95" s="1"/>
      <c r="D95" s="1"/>
      <c r="E95" s="1"/>
      <c r="F95" s="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42" x14ac:dyDescent="0.2">
      <c r="A96" s="1" t="s">
        <v>55</v>
      </c>
      <c r="B96" s="81">
        <v>7.0000000000000007E-2</v>
      </c>
      <c r="C96" s="1"/>
      <c r="D96" s="1"/>
      <c r="E96" s="7"/>
      <c r="F96" s="7">
        <f>ROUND($F$87*B96,2)</f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">
      <c r="A97" s="1"/>
      <c r="B97" s="1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">
      <c r="A98" s="1" t="s">
        <v>22</v>
      </c>
      <c r="B98" s="1"/>
      <c r="C98" s="18">
        <f>SUM(C88:C97)</f>
        <v>0</v>
      </c>
      <c r="D98" s="18"/>
      <c r="E98" s="18"/>
      <c r="F98" s="18">
        <f>SUM(F88:F97)</f>
        <v>51.7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">
      <c r="A99" s="1" t="s">
        <v>23</v>
      </c>
      <c r="B99" s="1"/>
      <c r="C99" s="8" t="e">
        <f>+C98/C87</f>
        <v>#DIV/0!</v>
      </c>
      <c r="D99" s="8"/>
      <c r="E99" s="8"/>
      <c r="F99" s="8" t="e">
        <f>+F98/F87</f>
        <v>#DIV/0!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">
      <c r="A100" s="9" t="s">
        <v>46</v>
      </c>
      <c r="B100" s="1"/>
      <c r="C100" s="10">
        <f>+C87+C98</f>
        <v>0</v>
      </c>
      <c r="D100" s="10"/>
      <c r="E100" s="10"/>
      <c r="F100" s="10">
        <f>+F87+F98</f>
        <v>51.7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25.5" x14ac:dyDescent="0.2">
      <c r="A105" s="31" t="s">
        <v>56</v>
      </c>
      <c r="B105" s="33"/>
      <c r="C105" s="34" t="s">
        <v>57</v>
      </c>
      <c r="D105" s="9" t="s">
        <v>184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">
      <c r="A106" s="11" t="s">
        <v>32</v>
      </c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">
      <c r="A107" s="11" t="s">
        <v>37</v>
      </c>
      <c r="B107" s="1"/>
      <c r="C107" s="159">
        <f>$F$107/12</f>
        <v>3541.6666666666665</v>
      </c>
      <c r="E107" s="1" t="s">
        <v>182</v>
      </c>
      <c r="F107" s="161">
        <v>42500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">
      <c r="A108" s="1" t="s">
        <v>11</v>
      </c>
      <c r="B108" s="77">
        <f>B12</f>
        <v>5.7599999999999998E-2</v>
      </c>
      <c r="C108" s="7">
        <f>ROUND($C$107*B108,2)</f>
        <v>204</v>
      </c>
      <c r="D108" s="1"/>
      <c r="E108" s="9"/>
      <c r="F108" s="15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">
      <c r="A109" s="1" t="s">
        <v>15</v>
      </c>
      <c r="B109" s="77">
        <f>B13</f>
        <v>1.968E-2</v>
      </c>
      <c r="C109" s="7">
        <f>ROUND($C$107*B109,2)</f>
        <v>69.7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">
      <c r="A110" s="1" t="s">
        <v>19</v>
      </c>
      <c r="B110" s="77">
        <f>B14</f>
        <v>3.3999999999999998E-3</v>
      </c>
      <c r="C110" s="7">
        <f>ROUND($C$107*B110,2)</f>
        <v>12.04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">
      <c r="A112" s="1" t="s">
        <v>39</v>
      </c>
      <c r="B112" s="83">
        <f>'Rate Sheets'!J26</f>
        <v>55.74</v>
      </c>
      <c r="C112" s="110">
        <f>B112</f>
        <v>55.74</v>
      </c>
      <c r="D112" s="1"/>
      <c r="E112" s="1"/>
      <c r="F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">
      <c r="A113" s="1" t="s">
        <v>40</v>
      </c>
      <c r="B113" s="83">
        <f>'Rate Sheets'!J46</f>
        <v>47.38</v>
      </c>
      <c r="C113" s="110">
        <f>B113</f>
        <v>47.38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">
      <c r="A114" s="1"/>
      <c r="B114" s="15"/>
      <c r="C114" s="1"/>
      <c r="D114" s="1"/>
      <c r="E114" s="1"/>
      <c r="F114" s="1"/>
      <c r="G114" s="110"/>
      <c r="H114" s="1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">
      <c r="A116" s="1" t="s">
        <v>22</v>
      </c>
      <c r="B116" s="1"/>
      <c r="C116" s="18">
        <f>SUM(C108:C115)</f>
        <v>388.86</v>
      </c>
      <c r="D116" s="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">
      <c r="A117" s="1" t="s">
        <v>23</v>
      </c>
      <c r="B117" s="1"/>
      <c r="C117" s="8">
        <f>+C116/C107</f>
        <v>0.10979576470588236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">
      <c r="A118" s="9" t="s">
        <v>183</v>
      </c>
      <c r="B118" s="1"/>
      <c r="C118" s="10">
        <f>+C107+C116</f>
        <v>3930.5266666666666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">
      <c r="A119" s="127" t="s">
        <v>181</v>
      </c>
      <c r="B119" s="127"/>
      <c r="C119" s="128">
        <f>C118*12</f>
        <v>47166.32</v>
      </c>
      <c r="D119" s="12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</sheetData>
  <sheetProtection algorithmName="SHA-512" hashValue="3vTGQnwiWUSXgnrUbXJWz52F7rZCg390WmBgC2nQZrUVDb7zhVCQUzJLQJXxRvSWSy1JWe17NjMpnsEZMUR5hg==" saltValue="bVEfQ9tQQUNQHva4tvhFGA==" spinCount="100000" sheet="1" objects="1" scenarios="1"/>
  <mergeCells count="10">
    <mergeCell ref="C43:F43"/>
    <mergeCell ref="A85:B85"/>
    <mergeCell ref="C85:F85"/>
    <mergeCell ref="A4:G4"/>
    <mergeCell ref="A6:G6"/>
    <mergeCell ref="A7:G7"/>
    <mergeCell ref="A8:G8"/>
    <mergeCell ref="A22:B22"/>
    <mergeCell ref="C22:F22"/>
    <mergeCell ref="C64:F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J131"/>
  <sheetViews>
    <sheetView workbookViewId="0">
      <selection activeCell="G3" sqref="G3"/>
    </sheetView>
  </sheetViews>
  <sheetFormatPr defaultRowHeight="12.75" x14ac:dyDescent="0.2"/>
  <cols>
    <col min="1" max="1" width="18.7109375" customWidth="1"/>
    <col min="2" max="2" width="23.28515625" customWidth="1"/>
    <col min="3" max="3" width="22" customWidth="1"/>
    <col min="4" max="5" width="25" customWidth="1"/>
    <col min="6" max="6" width="24.7109375" customWidth="1"/>
    <col min="7" max="7" width="35.28515625" customWidth="1"/>
    <col min="13" max="13" width="10.42578125" bestFit="1" customWidth="1"/>
  </cols>
  <sheetData>
    <row r="1" spans="1:62" ht="21" x14ac:dyDescent="0.2">
      <c r="A1" s="99" t="s">
        <v>58</v>
      </c>
      <c r="B1" s="1"/>
      <c r="C1" s="1"/>
      <c r="D1" s="1"/>
      <c r="E1" s="1"/>
      <c r="F1" s="1"/>
      <c r="G1" s="9" t="s">
        <v>222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x14ac:dyDescent="0.2">
      <c r="A2" s="9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3.5" thickBot="1" x14ac:dyDescent="0.25">
      <c r="A3" s="98" t="s">
        <v>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15.75" x14ac:dyDescent="0.2">
      <c r="A4" s="183" t="s">
        <v>61</v>
      </c>
      <c r="B4" s="183" t="s">
        <v>62</v>
      </c>
      <c r="C4" s="85" t="s">
        <v>63</v>
      </c>
      <c r="D4" s="183" t="s">
        <v>64</v>
      </c>
      <c r="E4" s="191" t="s">
        <v>65</v>
      </c>
      <c r="F4" s="192"/>
      <c r="G4" s="183" t="s">
        <v>66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6.5" thickBot="1" x14ac:dyDescent="0.25">
      <c r="A5" s="184"/>
      <c r="B5" s="184"/>
      <c r="C5" s="86" t="s">
        <v>67</v>
      </c>
      <c r="D5" s="184"/>
      <c r="E5" s="193"/>
      <c r="F5" s="194"/>
      <c r="G5" s="18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40.9" customHeight="1" x14ac:dyDescent="0.2">
      <c r="A6" s="87" t="s">
        <v>68</v>
      </c>
      <c r="B6" s="90" t="s">
        <v>69</v>
      </c>
      <c r="C6" s="90" t="s">
        <v>202</v>
      </c>
      <c r="D6" s="90" t="s">
        <v>70</v>
      </c>
      <c r="E6" s="185" t="s">
        <v>71</v>
      </c>
      <c r="F6" s="186"/>
      <c r="G6" s="163" t="s">
        <v>201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57.4" customHeight="1" thickBot="1" x14ac:dyDescent="0.25">
      <c r="A7" s="91" t="s">
        <v>72</v>
      </c>
      <c r="B7" s="92" t="s">
        <v>172</v>
      </c>
      <c r="C7" s="92" t="s">
        <v>203</v>
      </c>
      <c r="D7" s="92" t="s">
        <v>173</v>
      </c>
      <c r="E7" s="187" t="s">
        <v>174</v>
      </c>
      <c r="F7" s="188"/>
      <c r="G7" s="156" t="s">
        <v>204</v>
      </c>
      <c r="H7" s="1"/>
      <c r="I7" s="1"/>
      <c r="J7" s="1"/>
      <c r="K7" s="1"/>
      <c r="L7" s="1"/>
      <c r="M7" s="1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2" ht="63.75" customHeight="1" thickBot="1" x14ac:dyDescent="0.25">
      <c r="A8" s="95" t="s">
        <v>73</v>
      </c>
      <c r="B8" s="96" t="s">
        <v>221</v>
      </c>
      <c r="C8" s="90" t="s">
        <v>202</v>
      </c>
      <c r="D8" s="97" t="s">
        <v>175</v>
      </c>
      <c r="E8" s="189" t="s">
        <v>71</v>
      </c>
      <c r="F8" s="190"/>
      <c r="G8" s="162" t="s">
        <v>205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29.45" customHeight="1" thickBot="1" x14ac:dyDescent="0.25">
      <c r="A9" s="180" t="s">
        <v>74</v>
      </c>
      <c r="B9" s="180" t="s">
        <v>75</v>
      </c>
      <c r="C9" s="196" t="s">
        <v>203</v>
      </c>
      <c r="D9" s="199" t="s">
        <v>188</v>
      </c>
      <c r="E9" s="92" t="s">
        <v>76</v>
      </c>
      <c r="F9" s="92" t="s">
        <v>77</v>
      </c>
      <c r="G9" s="94" t="s">
        <v>206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68.650000000000006" customHeight="1" x14ac:dyDescent="0.2">
      <c r="A10" s="181"/>
      <c r="B10" s="181"/>
      <c r="C10" s="197"/>
      <c r="D10" s="200"/>
      <c r="E10" s="92" t="s">
        <v>78</v>
      </c>
      <c r="F10" s="93" t="s">
        <v>191</v>
      </c>
      <c r="G10" s="94" t="s">
        <v>207</v>
      </c>
      <c r="H10" s="1"/>
      <c r="I10" s="1"/>
      <c r="J10" s="1"/>
      <c r="K10" s="1"/>
      <c r="L10" s="1"/>
      <c r="M10" s="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04.45" customHeight="1" x14ac:dyDescent="0.2">
      <c r="A11" s="181"/>
      <c r="B11" s="181"/>
      <c r="C11" s="197"/>
      <c r="D11" s="200"/>
      <c r="E11" s="92" t="s">
        <v>79</v>
      </c>
      <c r="F11" s="93" t="s">
        <v>178</v>
      </c>
      <c r="G11" s="94" t="s">
        <v>208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68.650000000000006" customHeight="1" thickBot="1" x14ac:dyDescent="0.25">
      <c r="A12" s="182"/>
      <c r="B12" s="182"/>
      <c r="C12" s="198"/>
      <c r="D12" s="201"/>
      <c r="E12" s="89" t="s">
        <v>80</v>
      </c>
      <c r="F12" s="88" t="s">
        <v>179</v>
      </c>
      <c r="G12" s="100" t="s">
        <v>209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47.45" customHeight="1" thickBot="1" x14ac:dyDescent="0.25">
      <c r="A13" s="180" t="s">
        <v>74</v>
      </c>
      <c r="B13" s="180" t="s">
        <v>185</v>
      </c>
      <c r="C13" s="196" t="s">
        <v>203</v>
      </c>
      <c r="D13" s="199" t="s">
        <v>188</v>
      </c>
      <c r="E13" s="92" t="s">
        <v>76</v>
      </c>
      <c r="F13" s="92" t="s">
        <v>77</v>
      </c>
      <c r="G13" s="94" t="s">
        <v>206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</row>
    <row r="14" spans="1:62" ht="43.9" customHeight="1" thickBot="1" x14ac:dyDescent="0.25">
      <c r="A14" s="181"/>
      <c r="B14" s="181"/>
      <c r="C14" s="197"/>
      <c r="D14" s="200"/>
      <c r="E14" s="92" t="s">
        <v>78</v>
      </c>
      <c r="F14" s="92" t="s">
        <v>177</v>
      </c>
      <c r="G14" s="94" t="s">
        <v>218</v>
      </c>
      <c r="H14" s="1"/>
      <c r="I14" s="1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</row>
    <row r="15" spans="1:62" ht="67.150000000000006" customHeight="1" thickBot="1" x14ac:dyDescent="0.25">
      <c r="A15" s="181"/>
      <c r="B15" s="181"/>
      <c r="C15" s="197"/>
      <c r="D15" s="200"/>
      <c r="E15" s="92" t="s">
        <v>79</v>
      </c>
      <c r="F15" s="93" t="s">
        <v>176</v>
      </c>
      <c r="G15" s="94" t="s">
        <v>219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</row>
    <row r="16" spans="1:62" ht="58.15" customHeight="1" thickBot="1" x14ac:dyDescent="0.25">
      <c r="A16" s="182"/>
      <c r="B16" s="182"/>
      <c r="C16" s="198"/>
      <c r="D16" s="201"/>
      <c r="E16" s="89" t="s">
        <v>80</v>
      </c>
      <c r="F16" s="88" t="s">
        <v>190</v>
      </c>
      <c r="G16" s="100" t="s">
        <v>220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39" customHeight="1" thickBot="1" x14ac:dyDescent="0.25">
      <c r="A17" s="202" t="s">
        <v>81</v>
      </c>
      <c r="B17" s="205" t="s">
        <v>186</v>
      </c>
      <c r="C17" s="207" t="s">
        <v>203</v>
      </c>
      <c r="D17" s="210" t="s">
        <v>188</v>
      </c>
      <c r="E17" s="119" t="s">
        <v>76</v>
      </c>
      <c r="F17" s="119" t="s">
        <v>77</v>
      </c>
      <c r="G17" s="166" t="s">
        <v>214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</row>
    <row r="18" spans="1:62" ht="68.650000000000006" customHeight="1" thickBot="1" x14ac:dyDescent="0.25">
      <c r="A18" s="203"/>
      <c r="B18" s="206"/>
      <c r="C18" s="208"/>
      <c r="D18" s="211"/>
      <c r="E18" s="119" t="s">
        <v>78</v>
      </c>
      <c r="F18" s="120" t="s">
        <v>177</v>
      </c>
      <c r="G18" s="166" t="s">
        <v>215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ht="58.9" customHeight="1" thickBot="1" x14ac:dyDescent="0.25">
      <c r="A19" s="203"/>
      <c r="B19" s="206"/>
      <c r="C19" s="208"/>
      <c r="D19" s="211"/>
      <c r="E19" s="119" t="s">
        <v>79</v>
      </c>
      <c r="F19" s="120" t="s">
        <v>176</v>
      </c>
      <c r="G19" s="166" t="s">
        <v>216</v>
      </c>
      <c r="H19" s="1"/>
      <c r="I19" s="1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60.75" thickBot="1" x14ac:dyDescent="0.25">
      <c r="A20" s="204"/>
      <c r="B20" s="206"/>
      <c r="C20" s="209"/>
      <c r="D20" s="212"/>
      <c r="E20" s="121" t="s">
        <v>80</v>
      </c>
      <c r="F20" s="122" t="s">
        <v>189</v>
      </c>
      <c r="G20" s="167" t="s">
        <v>217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18.75" thickBot="1" x14ac:dyDescent="0.25">
      <c r="A21" s="213" t="s">
        <v>82</v>
      </c>
      <c r="B21" s="214"/>
      <c r="C21" s="214"/>
      <c r="D21" s="214"/>
      <c r="E21" s="214"/>
      <c r="F21" s="214"/>
      <c r="G21" s="21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29.45" customHeight="1" thickBot="1" x14ac:dyDescent="0.25">
      <c r="A22" s="202" t="s">
        <v>81</v>
      </c>
      <c r="B22" s="202" t="s">
        <v>187</v>
      </c>
      <c r="C22" s="207" t="s">
        <v>203</v>
      </c>
      <c r="D22" s="210" t="s">
        <v>188</v>
      </c>
      <c r="E22" s="119" t="s">
        <v>76</v>
      </c>
      <c r="F22" s="119" t="s">
        <v>77</v>
      </c>
      <c r="G22" s="123" t="s">
        <v>210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s="1" customFormat="1" ht="45.75" thickBot="1" x14ac:dyDescent="0.25">
      <c r="A23" s="203"/>
      <c r="B23" s="203"/>
      <c r="C23" s="208"/>
      <c r="D23" s="211"/>
      <c r="E23" s="119" t="s">
        <v>78</v>
      </c>
      <c r="F23" s="120" t="s">
        <v>177</v>
      </c>
      <c r="G23" s="123" t="s">
        <v>211</v>
      </c>
    </row>
    <row r="24" spans="1:62" s="1" customFormat="1" ht="45.75" thickBot="1" x14ac:dyDescent="0.25">
      <c r="A24" s="203"/>
      <c r="B24" s="203"/>
      <c r="C24" s="208"/>
      <c r="D24" s="211"/>
      <c r="E24" s="119" t="s">
        <v>79</v>
      </c>
      <c r="F24" s="120" t="s">
        <v>176</v>
      </c>
      <c r="G24" s="123" t="s">
        <v>212</v>
      </c>
    </row>
    <row r="25" spans="1:62" s="1" customFormat="1" ht="60.75" thickBot="1" x14ac:dyDescent="0.25">
      <c r="A25" s="204"/>
      <c r="B25" s="204"/>
      <c r="C25" s="209"/>
      <c r="D25" s="212"/>
      <c r="E25" s="121" t="s">
        <v>80</v>
      </c>
      <c r="F25" s="122" t="s">
        <v>189</v>
      </c>
      <c r="G25" s="124" t="s">
        <v>213</v>
      </c>
    </row>
    <row r="26" spans="1:62" s="1" customFormat="1" ht="15.75" x14ac:dyDescent="0.2">
      <c r="A26" s="195" t="s">
        <v>83</v>
      </c>
      <c r="B26" s="195"/>
      <c r="C26" s="195"/>
      <c r="D26" s="195"/>
      <c r="E26" s="195"/>
      <c r="F26" s="195"/>
      <c r="G26" s="195"/>
    </row>
    <row r="27" spans="1:62" s="1" customFormat="1" x14ac:dyDescent="0.2">
      <c r="I27" s="16"/>
    </row>
    <row r="28" spans="1:62" s="1" customFormat="1" x14ac:dyDescent="0.2"/>
    <row r="29" spans="1:62" s="1" customFormat="1" x14ac:dyDescent="0.2"/>
    <row r="30" spans="1:62" s="1" customFormat="1" x14ac:dyDescent="0.2"/>
    <row r="31" spans="1:62" s="1" customFormat="1" x14ac:dyDescent="0.2"/>
    <row r="32" spans="1:6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pans="1:7" s="1" customFormat="1" x14ac:dyDescent="0.2"/>
    <row r="114" spans="1:7" s="1" customFormat="1" x14ac:dyDescent="0.2"/>
    <row r="115" spans="1:7" s="1" customFormat="1" x14ac:dyDescent="0.2"/>
    <row r="116" spans="1:7" s="1" customFormat="1" x14ac:dyDescent="0.2"/>
    <row r="117" spans="1:7" s="1" customFormat="1" x14ac:dyDescent="0.2"/>
    <row r="118" spans="1:7" s="1" customFormat="1" x14ac:dyDescent="0.2"/>
    <row r="119" spans="1:7" s="1" customFormat="1" x14ac:dyDescent="0.2"/>
    <row r="120" spans="1:7" s="1" customFormat="1" x14ac:dyDescent="0.2"/>
    <row r="121" spans="1:7" s="1" customFormat="1" x14ac:dyDescent="0.2"/>
    <row r="122" spans="1:7" s="1" customFormat="1" x14ac:dyDescent="0.2"/>
    <row r="123" spans="1:7" s="1" customFormat="1" x14ac:dyDescent="0.2"/>
    <row r="124" spans="1:7" s="1" customFormat="1" x14ac:dyDescent="0.2"/>
    <row r="125" spans="1:7" s="1" customFormat="1" x14ac:dyDescent="0.2"/>
    <row r="126" spans="1:7" s="1" customFormat="1" x14ac:dyDescent="0.2"/>
    <row r="127" spans="1:7" s="1" customFormat="1" x14ac:dyDescent="0.2"/>
    <row r="128" spans="1:7" x14ac:dyDescent="0.2">
      <c r="A128" s="1"/>
      <c r="B128" s="1"/>
      <c r="C128" s="1"/>
      <c r="D128" s="1"/>
      <c r="E128" s="1"/>
      <c r="F128" s="1"/>
      <c r="G128" s="1"/>
    </row>
    <row r="129" spans="1:7" x14ac:dyDescent="0.2">
      <c r="A129" s="1"/>
      <c r="B129" s="1"/>
      <c r="C129" s="1"/>
      <c r="D129" s="1"/>
      <c r="E129" s="1"/>
      <c r="F129" s="1"/>
      <c r="G129" s="1"/>
    </row>
    <row r="130" spans="1:7" x14ac:dyDescent="0.2">
      <c r="A130" s="1"/>
      <c r="B130" s="1"/>
      <c r="C130" s="1"/>
      <c r="D130" s="1"/>
      <c r="E130" s="1"/>
      <c r="F130" s="1"/>
      <c r="G130" s="1"/>
    </row>
    <row r="131" spans="1:7" x14ac:dyDescent="0.2">
      <c r="A131" s="1"/>
      <c r="B131" s="1"/>
      <c r="C131" s="1"/>
      <c r="D131" s="1"/>
      <c r="E131" s="1"/>
      <c r="F131" s="1"/>
      <c r="G131" s="1"/>
    </row>
  </sheetData>
  <mergeCells count="26">
    <mergeCell ref="A26:G26"/>
    <mergeCell ref="C9:C12"/>
    <mergeCell ref="D9:D12"/>
    <mergeCell ref="A17:A20"/>
    <mergeCell ref="B17:B20"/>
    <mergeCell ref="C17:C20"/>
    <mergeCell ref="D17:D20"/>
    <mergeCell ref="A22:A25"/>
    <mergeCell ref="B22:B25"/>
    <mergeCell ref="C22:C25"/>
    <mergeCell ref="D22:D25"/>
    <mergeCell ref="A21:G21"/>
    <mergeCell ref="A13:A16"/>
    <mergeCell ref="B13:B16"/>
    <mergeCell ref="C13:C16"/>
    <mergeCell ref="D13:D16"/>
    <mergeCell ref="A9:A12"/>
    <mergeCell ref="B9:B12"/>
    <mergeCell ref="G4:G5"/>
    <mergeCell ref="E6:F6"/>
    <mergeCell ref="E7:F7"/>
    <mergeCell ref="E8:F8"/>
    <mergeCell ref="A4:A5"/>
    <mergeCell ref="B4:B5"/>
    <mergeCell ref="D4:D5"/>
    <mergeCell ref="E4:F5"/>
  </mergeCells>
  <hyperlinks>
    <hyperlink ref="A3" r:id="rId1" xr:uid="{00000000-0004-0000-0100-000000000000}"/>
    <hyperlink ref="A6" r:id="rId2" display="https://working.usask.ca/agreements/psac/agreements/graduate-students/index.php" xr:uid="{00000000-0004-0000-0100-000001000000}"/>
    <hyperlink ref="A7" r:id="rId3" display="https://working.usask.ca/agreements/psac/agreements/postdoctoral/index.php" xr:uid="{00000000-0004-0000-0100-000002000000}"/>
    <hyperlink ref="A8" r:id="rId4" location="UndergraduateStudents" display="UndergraduateStudents" xr:uid="{00000000-0004-0000-0100-000003000000}"/>
    <hyperlink ref="B8" r:id="rId5" location="NonUnionEmployees" display="NonUnionEmployees" xr:uid="{00000000-0004-0000-0100-000004000000}"/>
    <hyperlink ref="A9" r:id="rId6" display="https://working.usask.ca/agreements/non-union/handbooks/non-unionized/non-union-table-of-contents.php" xr:uid="{00000000-0004-0000-0100-000005000000}"/>
    <hyperlink ref="B9" r:id="rId7" location="NonUnionEmployees" display="NonUnionEmployees" xr:uid="{00000000-0004-0000-0100-000006000000}"/>
    <hyperlink ref="A17" r:id="rId8" display="https://working.usask.ca/agreements/non-union/handbooks/non-unionized/non-union-table-of-contents.php" xr:uid="{00000000-0004-0000-0100-000007000000}"/>
    <hyperlink ref="A17:A20" r:id="rId9" display="PSAC - Research Associates" xr:uid="{00000000-0004-0000-0100-000009000000}"/>
    <hyperlink ref="A22" r:id="rId10" display="https://working.usask.ca/agreements/non-union/handbooks/non-unionized/non-union-table-of-contents.php" xr:uid="{00000000-0004-0000-0100-00000B000000}"/>
    <hyperlink ref="B22" r:id="rId11" location="NonUnionEmployees" display="NonUnionEmployees" xr:uid="{00000000-0004-0000-0100-00000C000000}"/>
    <hyperlink ref="A22:A25" r:id="rId12" display="PSAC - Research Associates" xr:uid="{00000000-0004-0000-0100-00000D000000}"/>
    <hyperlink ref="B22:B25" r:id="rId13" location="PSACResearchAssociates" display="https://careers.usask.ca/agreements/compensation/salary-ranges.php - PSACResearchAssociates" xr:uid="{00000000-0004-0000-0100-00000E000000}"/>
    <hyperlink ref="A13" r:id="rId14" display="https://working.usask.ca/agreements/non-union/handbooks/non-unionized/non-union-table-of-contents.php" xr:uid="{ECAF56DC-AD64-4F35-BD0D-385D263C9FB7}"/>
    <hyperlink ref="B13" r:id="rId15" location="NonUnionEmployees" display="NonUnionEmployees" xr:uid="{7C081052-3D1E-4C95-88BC-2890AE961318}"/>
    <hyperlink ref="B17:B20" r:id="rId16" location="PSACResearchAssociates" display="https://careers.usask.ca/agreements/compensation/salary-ranges.php - PSACResearchAssociates" xr:uid="{437DC86C-4F54-48A6-BEA6-9555AD38499B}"/>
  </hyperlinks>
  <pageMargins left="0.7" right="0.7" top="0.75" bottom="0.75" header="0.3" footer="0.3"/>
  <pageSetup orientation="portrait" horizontalDpi="90" verticalDpi="90" r:id="rId17"/>
  <legacy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5"/>
  <sheetViews>
    <sheetView workbookViewId="0"/>
  </sheetViews>
  <sheetFormatPr defaultRowHeight="12.75" x14ac:dyDescent="0.2"/>
  <cols>
    <col min="1" max="1" width="42.42578125" bestFit="1" customWidth="1"/>
    <col min="2" max="2" width="24.28515625" bestFit="1" customWidth="1"/>
    <col min="3" max="3" width="13.28515625" bestFit="1" customWidth="1"/>
    <col min="4" max="4" width="7.7109375" bestFit="1" customWidth="1"/>
    <col min="5" max="5" width="10.7109375" bestFit="1" customWidth="1"/>
    <col min="6" max="6" width="7.7109375" bestFit="1" customWidth="1"/>
    <col min="7" max="7" width="9.28515625" bestFit="1" customWidth="1"/>
    <col min="8" max="10" width="7.7109375" bestFit="1" customWidth="1"/>
    <col min="11" max="11" width="38.7109375" bestFit="1" customWidth="1"/>
    <col min="16" max="16" width="9.7109375" bestFit="1" customWidth="1"/>
  </cols>
  <sheetData>
    <row r="1" spans="1:11" x14ac:dyDescent="0.2">
      <c r="A1" t="s">
        <v>169</v>
      </c>
    </row>
    <row r="2" spans="1:11" x14ac:dyDescent="0.2">
      <c r="A2" s="37"/>
      <c r="B2" s="50"/>
      <c r="C2" s="218" t="s">
        <v>84</v>
      </c>
      <c r="D2" s="218"/>
      <c r="E2" s="218"/>
      <c r="F2" s="218"/>
      <c r="G2" s="218" t="s">
        <v>85</v>
      </c>
      <c r="H2" s="218"/>
      <c r="I2" s="218"/>
      <c r="J2" s="218"/>
    </row>
    <row r="3" spans="1:11" x14ac:dyDescent="0.2">
      <c r="A3" s="38" t="s">
        <v>86</v>
      </c>
      <c r="B3" s="39" t="s">
        <v>87</v>
      </c>
      <c r="C3" s="130" t="s">
        <v>88</v>
      </c>
      <c r="D3" s="39" t="s">
        <v>89</v>
      </c>
      <c r="E3" s="39" t="s">
        <v>90</v>
      </c>
      <c r="F3" s="39" t="s">
        <v>91</v>
      </c>
      <c r="G3" s="130" t="s">
        <v>88</v>
      </c>
      <c r="H3" s="39" t="s">
        <v>89</v>
      </c>
      <c r="I3" s="39" t="s">
        <v>90</v>
      </c>
      <c r="J3" s="39" t="s">
        <v>91</v>
      </c>
    </row>
    <row r="4" spans="1:11" x14ac:dyDescent="0.2">
      <c r="A4" s="38"/>
      <c r="B4" s="38" t="s">
        <v>92</v>
      </c>
      <c r="C4" s="131" t="s">
        <v>93</v>
      </c>
      <c r="D4" s="38" t="s">
        <v>94</v>
      </c>
      <c r="E4" s="38" t="s">
        <v>94</v>
      </c>
      <c r="F4" s="38" t="s">
        <v>94</v>
      </c>
      <c r="G4" s="131" t="s">
        <v>93</v>
      </c>
      <c r="H4" s="38" t="s">
        <v>94</v>
      </c>
      <c r="I4" s="38" t="s">
        <v>94</v>
      </c>
      <c r="J4" s="38" t="s">
        <v>94</v>
      </c>
    </row>
    <row r="5" spans="1:11" ht="15.75" thickBot="1" x14ac:dyDescent="0.3">
      <c r="A5" s="40" t="s">
        <v>95</v>
      </c>
      <c r="B5" s="41"/>
      <c r="C5" s="132"/>
      <c r="D5" s="37"/>
      <c r="E5" s="37"/>
      <c r="F5" s="37"/>
      <c r="G5" s="132"/>
      <c r="H5" s="37"/>
      <c r="I5" s="37"/>
      <c r="J5" s="37"/>
      <c r="K5" s="42" t="s">
        <v>61</v>
      </c>
    </row>
    <row r="6" spans="1:11" ht="14.25" thickTop="1" thickBot="1" x14ac:dyDescent="0.25">
      <c r="A6" s="37" t="s">
        <v>96</v>
      </c>
      <c r="B6" s="46">
        <v>1016</v>
      </c>
      <c r="C6" s="138" t="s">
        <v>97</v>
      </c>
      <c r="D6" s="133">
        <v>0</v>
      </c>
      <c r="E6" s="133">
        <f>F6</f>
        <v>107.74</v>
      </c>
      <c r="F6" s="135">
        <v>107.74</v>
      </c>
      <c r="G6" s="43" t="s">
        <v>168</v>
      </c>
      <c r="H6" s="134">
        <v>0</v>
      </c>
      <c r="I6" s="134">
        <f>J6</f>
        <v>113.14</v>
      </c>
      <c r="J6" s="44">
        <v>113.14</v>
      </c>
      <c r="K6" s="45" t="s">
        <v>98</v>
      </c>
    </row>
    <row r="7" spans="1:11" ht="14.25" thickTop="1" thickBot="1" x14ac:dyDescent="0.25">
      <c r="A7" s="37" t="s">
        <v>99</v>
      </c>
      <c r="B7" s="46">
        <v>1018</v>
      </c>
      <c r="C7" s="138" t="s">
        <v>97</v>
      </c>
      <c r="D7" s="133">
        <v>0</v>
      </c>
      <c r="E7" s="133">
        <f>F7</f>
        <v>107.74</v>
      </c>
      <c r="F7" s="135">
        <v>107.74</v>
      </c>
      <c r="G7" s="43" t="s">
        <v>168</v>
      </c>
      <c r="H7" s="134">
        <v>0</v>
      </c>
      <c r="I7" s="134">
        <f>J7</f>
        <v>113.14</v>
      </c>
      <c r="J7" s="44">
        <v>113.14</v>
      </c>
      <c r="K7" s="45" t="s">
        <v>100</v>
      </c>
    </row>
    <row r="8" spans="1:11" ht="14.25" thickTop="1" thickBot="1" x14ac:dyDescent="0.25">
      <c r="A8" s="37" t="s">
        <v>101</v>
      </c>
      <c r="B8" s="46">
        <v>1035</v>
      </c>
      <c r="C8" s="138" t="s">
        <v>97</v>
      </c>
      <c r="D8" s="133">
        <v>0</v>
      </c>
      <c r="E8" s="133">
        <f>F8</f>
        <v>107.74</v>
      </c>
      <c r="F8" s="135">
        <v>107.74</v>
      </c>
      <c r="G8" s="43" t="s">
        <v>168</v>
      </c>
      <c r="H8" s="134">
        <v>0</v>
      </c>
      <c r="I8" s="134">
        <f>J8</f>
        <v>113.14</v>
      </c>
      <c r="J8" s="44">
        <v>113.14</v>
      </c>
      <c r="K8" s="45" t="s">
        <v>102</v>
      </c>
    </row>
    <row r="9" spans="1:11" ht="14.25" thickTop="1" thickBot="1" x14ac:dyDescent="0.25">
      <c r="A9" s="37" t="s">
        <v>103</v>
      </c>
      <c r="B9" s="46">
        <v>1034</v>
      </c>
      <c r="C9" s="138" t="s">
        <v>97</v>
      </c>
      <c r="D9" s="133">
        <v>0</v>
      </c>
      <c r="E9" s="133">
        <f>F9</f>
        <v>107.74</v>
      </c>
      <c r="F9" s="135">
        <v>107.74</v>
      </c>
      <c r="G9" s="43" t="s">
        <v>168</v>
      </c>
      <c r="H9" s="134">
        <v>0</v>
      </c>
      <c r="I9" s="134">
        <f>J9</f>
        <v>113.14</v>
      </c>
      <c r="J9" s="44">
        <v>113.14</v>
      </c>
      <c r="K9" s="45" t="s">
        <v>104</v>
      </c>
    </row>
    <row r="10" spans="1:11" ht="14.25" thickTop="1" thickBot="1" x14ac:dyDescent="0.25">
      <c r="A10" s="37" t="s">
        <v>105</v>
      </c>
      <c r="B10" s="46">
        <v>1043</v>
      </c>
      <c r="C10" s="138" t="s">
        <v>97</v>
      </c>
      <c r="D10" s="133">
        <v>0</v>
      </c>
      <c r="E10" s="133">
        <f>F10</f>
        <v>113.14</v>
      </c>
      <c r="F10" s="136">
        <v>113.14</v>
      </c>
      <c r="G10" s="43" t="s">
        <v>168</v>
      </c>
      <c r="H10" s="134">
        <v>0</v>
      </c>
      <c r="I10" s="134">
        <f>J10</f>
        <v>119.82</v>
      </c>
      <c r="J10" s="49">
        <v>119.82</v>
      </c>
      <c r="K10" s="45" t="s">
        <v>106</v>
      </c>
    </row>
    <row r="11" spans="1:11" ht="14.25" thickTop="1" thickBot="1" x14ac:dyDescent="0.25">
      <c r="A11" s="37"/>
      <c r="B11" s="46"/>
      <c r="C11" s="138"/>
      <c r="D11" s="133"/>
      <c r="E11" s="133"/>
      <c r="F11" s="137"/>
      <c r="G11" s="138"/>
      <c r="H11" s="133"/>
      <c r="I11" s="133"/>
      <c r="J11" s="137"/>
    </row>
    <row r="12" spans="1:11" ht="16.5" thickTop="1" thickBot="1" x14ac:dyDescent="0.3">
      <c r="A12" s="37" t="s">
        <v>107</v>
      </c>
      <c r="B12" s="46">
        <v>1020</v>
      </c>
      <c r="C12" s="138" t="s">
        <v>97</v>
      </c>
      <c r="D12" s="133">
        <v>0</v>
      </c>
      <c r="E12" s="133">
        <f>F12</f>
        <v>129.96</v>
      </c>
      <c r="F12" s="136">
        <v>129.96</v>
      </c>
      <c r="G12" s="43" t="s">
        <v>168</v>
      </c>
      <c r="H12" s="134">
        <v>0</v>
      </c>
      <c r="I12" s="134">
        <f>J12</f>
        <v>141.4</v>
      </c>
      <c r="J12" s="49">
        <v>141.4</v>
      </c>
      <c r="K12" s="48" t="s">
        <v>108</v>
      </c>
    </row>
    <row r="13" spans="1:11" ht="16.5" thickTop="1" thickBot="1" x14ac:dyDescent="0.3">
      <c r="A13" s="37" t="s">
        <v>109</v>
      </c>
      <c r="B13" s="46">
        <v>1040</v>
      </c>
      <c r="C13" s="138" t="s">
        <v>97</v>
      </c>
      <c r="D13" s="133">
        <v>0</v>
      </c>
      <c r="E13" s="133">
        <f>F13</f>
        <v>129.96</v>
      </c>
      <c r="F13" s="136">
        <v>129.96</v>
      </c>
      <c r="G13" s="43" t="s">
        <v>168</v>
      </c>
      <c r="H13" s="134">
        <v>0</v>
      </c>
      <c r="I13" s="134">
        <f>J13</f>
        <v>141.4</v>
      </c>
      <c r="J13" s="49">
        <v>141.4</v>
      </c>
      <c r="K13" s="48" t="s">
        <v>110</v>
      </c>
    </row>
    <row r="14" spans="1:11" ht="14.25" thickTop="1" thickBot="1" x14ac:dyDescent="0.25">
      <c r="A14" s="37" t="s">
        <v>111</v>
      </c>
      <c r="B14" s="46">
        <v>1022</v>
      </c>
      <c r="C14" s="138" t="s">
        <v>97</v>
      </c>
      <c r="D14" s="133">
        <v>0</v>
      </c>
      <c r="E14" s="133">
        <f>F14</f>
        <v>129.96</v>
      </c>
      <c r="F14" s="136">
        <v>129.96</v>
      </c>
      <c r="G14" s="43" t="s">
        <v>168</v>
      </c>
      <c r="H14" s="134">
        <v>0</v>
      </c>
      <c r="I14" s="134">
        <f>J14</f>
        <v>141.4</v>
      </c>
      <c r="J14" s="49">
        <v>141.4</v>
      </c>
      <c r="K14" s="45" t="s">
        <v>112</v>
      </c>
    </row>
    <row r="15" spans="1:11" ht="14.25" thickTop="1" thickBot="1" x14ac:dyDescent="0.25">
      <c r="A15" s="37" t="s">
        <v>113</v>
      </c>
      <c r="B15" s="46">
        <v>1044</v>
      </c>
      <c r="C15" s="138" t="s">
        <v>97</v>
      </c>
      <c r="D15" s="133">
        <v>0</v>
      </c>
      <c r="E15" s="133">
        <f>F15</f>
        <v>136.46</v>
      </c>
      <c r="F15" s="136">
        <v>136.46</v>
      </c>
      <c r="G15" s="43" t="s">
        <v>168</v>
      </c>
      <c r="H15" s="134">
        <v>0</v>
      </c>
      <c r="I15" s="134">
        <f>J15</f>
        <v>149.74</v>
      </c>
      <c r="J15" s="49">
        <v>149.74</v>
      </c>
      <c r="K15" s="45" t="s">
        <v>114</v>
      </c>
    </row>
    <row r="16" spans="1:11" ht="14.25" thickTop="1" thickBot="1" x14ac:dyDescent="0.25">
      <c r="A16" s="37"/>
      <c r="B16" s="46"/>
      <c r="C16" s="140"/>
      <c r="D16" s="133"/>
      <c r="E16" s="133"/>
      <c r="F16" s="139"/>
      <c r="G16" s="140"/>
      <c r="H16" s="133"/>
      <c r="I16" s="133"/>
      <c r="J16" s="139"/>
    </row>
    <row r="17" spans="1:16" ht="14.25" thickTop="1" thickBot="1" x14ac:dyDescent="0.25">
      <c r="A17" s="37" t="s">
        <v>115</v>
      </c>
      <c r="B17" s="46">
        <v>1015</v>
      </c>
      <c r="C17" s="138" t="s">
        <v>97</v>
      </c>
      <c r="D17" s="133">
        <f>F17</f>
        <v>122.6</v>
      </c>
      <c r="E17" s="133">
        <v>0</v>
      </c>
      <c r="F17" s="136">
        <v>122.6</v>
      </c>
      <c r="G17" s="43" t="s">
        <v>168</v>
      </c>
      <c r="H17" s="134">
        <f>J17</f>
        <v>125.1</v>
      </c>
      <c r="I17" s="134">
        <v>0</v>
      </c>
      <c r="J17" s="49">
        <v>125.1</v>
      </c>
      <c r="K17" s="45" t="s">
        <v>116</v>
      </c>
    </row>
    <row r="18" spans="1:16" ht="16.5" thickTop="1" thickBot="1" x14ac:dyDescent="0.3">
      <c r="A18" s="37" t="s">
        <v>117</v>
      </c>
      <c r="B18" s="46">
        <v>1017</v>
      </c>
      <c r="C18" s="138" t="s">
        <v>97</v>
      </c>
      <c r="D18" s="133">
        <f>F18</f>
        <v>0</v>
      </c>
      <c r="E18" s="133">
        <v>0</v>
      </c>
      <c r="F18" s="136">
        <v>0</v>
      </c>
      <c r="G18" s="43" t="s">
        <v>168</v>
      </c>
      <c r="H18" s="134">
        <f>J18</f>
        <v>0</v>
      </c>
      <c r="I18" s="134">
        <v>0</v>
      </c>
      <c r="J18" s="49">
        <v>0</v>
      </c>
      <c r="K18" s="48" t="s">
        <v>118</v>
      </c>
      <c r="O18" s="45"/>
      <c r="P18" s="45"/>
    </row>
    <row r="19" spans="1:16" ht="14.25" thickTop="1" thickBot="1" x14ac:dyDescent="0.25">
      <c r="A19" s="37" t="s">
        <v>119</v>
      </c>
      <c r="B19" s="46">
        <v>1021</v>
      </c>
      <c r="C19" s="138" t="s">
        <v>97</v>
      </c>
      <c r="D19" s="133">
        <f>F19</f>
        <v>142.30000000000001</v>
      </c>
      <c r="E19" s="133">
        <v>0</v>
      </c>
      <c r="F19" s="136">
        <v>142.30000000000001</v>
      </c>
      <c r="G19" s="43" t="s">
        <v>168</v>
      </c>
      <c r="H19" s="134">
        <f>J19</f>
        <v>0</v>
      </c>
      <c r="I19" s="134">
        <v>0</v>
      </c>
      <c r="J19" s="49">
        <v>0</v>
      </c>
      <c r="K19" s="45" t="s">
        <v>120</v>
      </c>
    </row>
    <row r="20" spans="1:16" ht="16.5" thickTop="1" thickBot="1" x14ac:dyDescent="0.3">
      <c r="A20" s="37"/>
      <c r="B20" s="46"/>
      <c r="C20" s="138"/>
      <c r="D20" s="102"/>
      <c r="E20" s="133"/>
      <c r="F20" s="133"/>
      <c r="G20" s="138"/>
      <c r="H20" s="102"/>
      <c r="I20" s="133"/>
      <c r="J20" s="133"/>
    </row>
    <row r="21" spans="1:16" ht="14.25" thickTop="1" thickBot="1" x14ac:dyDescent="0.25">
      <c r="A21" s="37" t="s">
        <v>121</v>
      </c>
      <c r="B21" s="46">
        <v>1024</v>
      </c>
      <c r="C21" s="138" t="s">
        <v>97</v>
      </c>
      <c r="D21" s="133">
        <v>0</v>
      </c>
      <c r="E21" s="133">
        <f>F21</f>
        <v>29.1</v>
      </c>
      <c r="F21" s="136">
        <v>29.1</v>
      </c>
      <c r="G21" s="43" t="s">
        <v>168</v>
      </c>
      <c r="H21" s="134">
        <v>0</v>
      </c>
      <c r="I21" s="134">
        <f>J21</f>
        <v>32.96</v>
      </c>
      <c r="J21" s="49">
        <v>32.96</v>
      </c>
      <c r="K21" s="45" t="s">
        <v>122</v>
      </c>
    </row>
    <row r="22" spans="1:16" ht="14.25" thickTop="1" thickBot="1" x14ac:dyDescent="0.25">
      <c r="A22" s="103" t="s">
        <v>123</v>
      </c>
      <c r="B22" s="46">
        <v>1048</v>
      </c>
      <c r="C22" s="138" t="s">
        <v>97</v>
      </c>
      <c r="D22" s="133">
        <v>0</v>
      </c>
      <c r="E22" s="133">
        <f>F22</f>
        <v>29.1</v>
      </c>
      <c r="F22" s="136">
        <v>29.1</v>
      </c>
      <c r="G22" s="43" t="s">
        <v>168</v>
      </c>
      <c r="H22" s="134">
        <v>0</v>
      </c>
      <c r="I22" s="134">
        <f>J22</f>
        <v>32.96</v>
      </c>
      <c r="J22" s="49">
        <v>32.96</v>
      </c>
      <c r="K22" s="45" t="s">
        <v>124</v>
      </c>
      <c r="N22" s="45"/>
      <c r="P22" s="45"/>
    </row>
    <row r="23" spans="1:16" ht="14.25" thickTop="1" thickBot="1" x14ac:dyDescent="0.25">
      <c r="A23" s="37"/>
      <c r="B23" s="46"/>
      <c r="C23" s="138"/>
      <c r="D23" s="133"/>
      <c r="E23" s="133"/>
      <c r="F23" s="133"/>
      <c r="G23" s="138"/>
      <c r="H23" s="133"/>
      <c r="I23" s="133"/>
      <c r="J23" s="133"/>
      <c r="P23" s="45"/>
    </row>
    <row r="24" spans="1:16" ht="14.25" thickTop="1" thickBot="1" x14ac:dyDescent="0.25">
      <c r="A24" s="37" t="s">
        <v>125</v>
      </c>
      <c r="B24" s="46">
        <v>1037</v>
      </c>
      <c r="C24" s="138" t="s">
        <v>97</v>
      </c>
      <c r="D24" s="133">
        <v>0</v>
      </c>
      <c r="E24" s="133">
        <f>F24</f>
        <v>65.12</v>
      </c>
      <c r="F24" s="136">
        <v>65.12</v>
      </c>
      <c r="G24" s="43" t="s">
        <v>168</v>
      </c>
      <c r="H24" s="134">
        <v>0</v>
      </c>
      <c r="I24" s="134">
        <f>J24</f>
        <v>68.319999999999993</v>
      </c>
      <c r="J24" s="49">
        <v>68.319999999999993</v>
      </c>
      <c r="K24" s="45" t="s">
        <v>126</v>
      </c>
    </row>
    <row r="25" spans="1:16" ht="14.25" thickTop="1" thickBot="1" x14ac:dyDescent="0.25">
      <c r="A25" s="37"/>
      <c r="B25" s="46"/>
      <c r="C25" s="133"/>
      <c r="D25" s="141"/>
      <c r="E25" s="141"/>
      <c r="F25" s="142"/>
      <c r="G25" s="133"/>
      <c r="H25" s="141"/>
      <c r="I25" s="141"/>
      <c r="J25" s="142"/>
    </row>
    <row r="26" spans="1:16" ht="14.25" thickTop="1" thickBot="1" x14ac:dyDescent="0.25">
      <c r="A26" s="37" t="s">
        <v>127</v>
      </c>
      <c r="B26" s="46">
        <v>1046</v>
      </c>
      <c r="C26" s="138" t="s">
        <v>97</v>
      </c>
      <c r="D26" s="143">
        <v>0</v>
      </c>
      <c r="E26" s="133">
        <f>F26</f>
        <v>57.22</v>
      </c>
      <c r="F26" s="136">
        <v>57.22</v>
      </c>
      <c r="G26" s="43" t="s">
        <v>168</v>
      </c>
      <c r="H26" s="144">
        <v>0</v>
      </c>
      <c r="I26" s="134">
        <f>J26</f>
        <v>55.74</v>
      </c>
      <c r="J26" s="49">
        <v>55.74</v>
      </c>
      <c r="K26" s="45" t="s">
        <v>128</v>
      </c>
    </row>
    <row r="27" spans="1:16" ht="13.5" thickTop="1" x14ac:dyDescent="0.2">
      <c r="A27" s="37"/>
      <c r="B27" s="50"/>
      <c r="C27" s="145"/>
      <c r="D27" s="133"/>
      <c r="E27" s="133"/>
      <c r="F27" s="133"/>
      <c r="G27" s="145"/>
      <c r="H27" s="133"/>
      <c r="I27" s="133"/>
      <c r="J27" s="133"/>
    </row>
    <row r="28" spans="1:16" x14ac:dyDescent="0.2">
      <c r="A28" s="37"/>
      <c r="B28" s="50"/>
      <c r="C28" s="218" t="s">
        <v>84</v>
      </c>
      <c r="D28" s="218"/>
      <c r="E28" s="218"/>
      <c r="F28" s="218"/>
      <c r="G28" s="218" t="s">
        <v>85</v>
      </c>
      <c r="H28" s="218"/>
      <c r="I28" s="218"/>
      <c r="J28" s="218"/>
    </row>
    <row r="29" spans="1:16" x14ac:dyDescent="0.2">
      <c r="A29" s="38" t="s">
        <v>86</v>
      </c>
      <c r="B29" s="39" t="s">
        <v>87</v>
      </c>
      <c r="C29" s="130" t="s">
        <v>88</v>
      </c>
      <c r="D29" s="39" t="s">
        <v>89</v>
      </c>
      <c r="E29" s="39" t="s">
        <v>90</v>
      </c>
      <c r="F29" s="39" t="s">
        <v>91</v>
      </c>
      <c r="G29" s="130" t="s">
        <v>88</v>
      </c>
      <c r="H29" s="39" t="s">
        <v>89</v>
      </c>
      <c r="I29" s="39" t="s">
        <v>90</v>
      </c>
      <c r="J29" s="39" t="s">
        <v>91</v>
      </c>
    </row>
    <row r="30" spans="1:16" x14ac:dyDescent="0.2">
      <c r="A30" s="38"/>
      <c r="B30" s="38" t="s">
        <v>92</v>
      </c>
      <c r="C30" s="131" t="s">
        <v>93</v>
      </c>
      <c r="D30" s="38" t="s">
        <v>94</v>
      </c>
      <c r="E30" s="38" t="s">
        <v>94</v>
      </c>
      <c r="F30" s="38" t="s">
        <v>94</v>
      </c>
      <c r="G30" s="131" t="s">
        <v>93</v>
      </c>
      <c r="H30" s="38" t="s">
        <v>94</v>
      </c>
      <c r="I30" s="38" t="s">
        <v>94</v>
      </c>
      <c r="J30" s="38" t="s">
        <v>94</v>
      </c>
    </row>
    <row r="31" spans="1:16" ht="15.75" thickBot="1" x14ac:dyDescent="0.3">
      <c r="A31" s="40" t="s">
        <v>129</v>
      </c>
      <c r="B31" s="41"/>
      <c r="C31" s="146"/>
      <c r="D31" s="133"/>
      <c r="E31" s="133"/>
      <c r="F31" s="133"/>
      <c r="G31" s="146"/>
      <c r="H31" s="133"/>
      <c r="I31" s="133"/>
      <c r="J31" s="133"/>
      <c r="K31" s="42" t="s">
        <v>61</v>
      </c>
    </row>
    <row r="32" spans="1:16" ht="14.25" thickTop="1" thickBot="1" x14ac:dyDescent="0.25">
      <c r="A32" s="37" t="s">
        <v>130</v>
      </c>
      <c r="B32" s="50">
        <v>1028</v>
      </c>
      <c r="C32" s="138" t="s">
        <v>97</v>
      </c>
      <c r="D32" s="133">
        <v>0</v>
      </c>
      <c r="E32" s="133">
        <f>F32</f>
        <v>184.02</v>
      </c>
      <c r="F32" s="136">
        <v>184.02</v>
      </c>
      <c r="G32" s="43" t="s">
        <v>168</v>
      </c>
      <c r="H32" s="134">
        <v>0</v>
      </c>
      <c r="I32" s="134">
        <f>J32</f>
        <v>200.48</v>
      </c>
      <c r="J32" s="49">
        <v>200.48</v>
      </c>
      <c r="K32" s="45" t="s">
        <v>98</v>
      </c>
    </row>
    <row r="33" spans="1:11" ht="14.25" thickTop="1" thickBot="1" x14ac:dyDescent="0.25">
      <c r="A33" s="37" t="s">
        <v>131</v>
      </c>
      <c r="B33" s="50">
        <v>1001</v>
      </c>
      <c r="C33" s="138" t="s">
        <v>97</v>
      </c>
      <c r="D33" s="133">
        <v>0</v>
      </c>
      <c r="E33" s="133">
        <f>F33</f>
        <v>184.02</v>
      </c>
      <c r="F33" s="136">
        <v>184.02</v>
      </c>
      <c r="G33" s="43" t="s">
        <v>168</v>
      </c>
      <c r="H33" s="134">
        <v>0</v>
      </c>
      <c r="I33" s="134">
        <f>J33</f>
        <v>200.48</v>
      </c>
      <c r="J33" s="49">
        <v>200.48</v>
      </c>
      <c r="K33" s="45" t="s">
        <v>100</v>
      </c>
    </row>
    <row r="34" spans="1:11" ht="14.25" thickTop="1" thickBot="1" x14ac:dyDescent="0.25">
      <c r="A34" s="37" t="s">
        <v>132</v>
      </c>
      <c r="B34" s="50">
        <v>1036</v>
      </c>
      <c r="C34" s="138" t="s">
        <v>97</v>
      </c>
      <c r="D34" s="133">
        <v>0</v>
      </c>
      <c r="E34" s="133">
        <f>F34</f>
        <v>184.02</v>
      </c>
      <c r="F34" s="136">
        <v>184.02</v>
      </c>
      <c r="G34" s="43" t="s">
        <v>168</v>
      </c>
      <c r="H34" s="134">
        <v>0</v>
      </c>
      <c r="I34" s="134">
        <f>J34</f>
        <v>200.48</v>
      </c>
      <c r="J34" s="49">
        <v>200.48</v>
      </c>
      <c r="K34" s="45" t="s">
        <v>102</v>
      </c>
    </row>
    <row r="35" spans="1:11" ht="14.25" thickTop="1" thickBot="1" x14ac:dyDescent="0.25">
      <c r="A35" s="37" t="s">
        <v>133</v>
      </c>
      <c r="B35" s="50">
        <v>1031</v>
      </c>
      <c r="C35" s="138" t="s">
        <v>97</v>
      </c>
      <c r="D35" s="133">
        <v>0</v>
      </c>
      <c r="E35" s="133">
        <f>F35</f>
        <v>184.02</v>
      </c>
      <c r="F35" s="136">
        <v>184.02</v>
      </c>
      <c r="G35" s="43" t="s">
        <v>168</v>
      </c>
      <c r="H35" s="134">
        <v>0</v>
      </c>
      <c r="I35" s="134">
        <f>J35</f>
        <v>200.48</v>
      </c>
      <c r="J35" s="49">
        <v>200.48</v>
      </c>
      <c r="K35" s="45" t="s">
        <v>134</v>
      </c>
    </row>
    <row r="36" spans="1:11" ht="14.25" thickTop="1" thickBot="1" x14ac:dyDescent="0.25">
      <c r="A36" s="37"/>
      <c r="B36" s="50"/>
      <c r="C36" s="138"/>
      <c r="D36" s="133"/>
      <c r="E36" s="133"/>
      <c r="F36" s="133"/>
      <c r="G36" s="138"/>
      <c r="H36" s="133"/>
      <c r="I36" s="133"/>
      <c r="J36" s="133"/>
      <c r="K36" s="45"/>
    </row>
    <row r="37" spans="1:11" ht="16.5" thickTop="1" thickBot="1" x14ac:dyDescent="0.3">
      <c r="A37" s="37" t="s">
        <v>135</v>
      </c>
      <c r="B37" s="50">
        <v>1002</v>
      </c>
      <c r="C37" s="138" t="s">
        <v>97</v>
      </c>
      <c r="D37" s="133">
        <v>0</v>
      </c>
      <c r="E37" s="133">
        <f>F37</f>
        <v>230.58</v>
      </c>
      <c r="F37" s="136">
        <v>230.58</v>
      </c>
      <c r="G37" s="43" t="s">
        <v>168</v>
      </c>
      <c r="H37" s="134">
        <v>0</v>
      </c>
      <c r="I37" s="134">
        <f>J37</f>
        <v>261.39999999999998</v>
      </c>
      <c r="J37" s="49">
        <v>261.39999999999998</v>
      </c>
      <c r="K37" s="48" t="s">
        <v>108</v>
      </c>
    </row>
    <row r="38" spans="1:11" ht="16.5" thickTop="1" thickBot="1" x14ac:dyDescent="0.3">
      <c r="A38" s="37" t="s">
        <v>136</v>
      </c>
      <c r="B38" s="50">
        <v>1039</v>
      </c>
      <c r="C38" s="138" t="s">
        <v>97</v>
      </c>
      <c r="D38" s="133">
        <v>0</v>
      </c>
      <c r="E38" s="133">
        <f>F38</f>
        <v>230.58</v>
      </c>
      <c r="F38" s="136">
        <v>230.58</v>
      </c>
      <c r="G38" s="43" t="s">
        <v>168</v>
      </c>
      <c r="H38" s="134">
        <v>0</v>
      </c>
      <c r="I38" s="134">
        <f>J38</f>
        <v>261.39999999999998</v>
      </c>
      <c r="J38" s="49">
        <v>261.39999999999998</v>
      </c>
      <c r="K38" s="48" t="s">
        <v>110</v>
      </c>
    </row>
    <row r="39" spans="1:11" ht="14.25" thickTop="1" thickBot="1" x14ac:dyDescent="0.25">
      <c r="A39" s="37" t="s">
        <v>137</v>
      </c>
      <c r="B39" s="50">
        <v>1004</v>
      </c>
      <c r="C39" s="138" t="s">
        <v>97</v>
      </c>
      <c r="D39" s="133">
        <v>0</v>
      </c>
      <c r="E39" s="133">
        <f>F39</f>
        <v>230.58</v>
      </c>
      <c r="F39" s="136">
        <v>230.58</v>
      </c>
      <c r="G39" s="43" t="s">
        <v>168</v>
      </c>
      <c r="H39" s="134">
        <v>0</v>
      </c>
      <c r="I39" s="134">
        <f>J39</f>
        <v>261.39999999999998</v>
      </c>
      <c r="J39" s="49">
        <v>261.39999999999998</v>
      </c>
      <c r="K39" s="45" t="s">
        <v>112</v>
      </c>
    </row>
    <row r="40" spans="1:11" ht="14.25" thickTop="1" thickBot="1" x14ac:dyDescent="0.25">
      <c r="A40" s="37"/>
      <c r="B40" s="50"/>
      <c r="C40" s="138"/>
      <c r="D40" s="133"/>
      <c r="E40" s="133"/>
      <c r="F40" s="133"/>
      <c r="G40" s="138"/>
      <c r="H40" s="133"/>
      <c r="I40" s="133"/>
      <c r="J40" s="133"/>
      <c r="K40" s="45"/>
    </row>
    <row r="41" spans="1:11" ht="14.25" thickTop="1" thickBot="1" x14ac:dyDescent="0.25">
      <c r="A41" s="37" t="s">
        <v>138</v>
      </c>
      <c r="B41" s="50">
        <v>1006</v>
      </c>
      <c r="C41" s="138" t="s">
        <v>97</v>
      </c>
      <c r="D41" s="133">
        <v>0</v>
      </c>
      <c r="E41" s="133">
        <f>F41</f>
        <v>22.06</v>
      </c>
      <c r="F41" s="136">
        <v>22.06</v>
      </c>
      <c r="G41" s="43" t="s">
        <v>168</v>
      </c>
      <c r="H41" s="134">
        <v>0</v>
      </c>
      <c r="I41" s="134">
        <f>J41</f>
        <v>18.739999999999998</v>
      </c>
      <c r="J41" s="49">
        <v>18.739999999999998</v>
      </c>
      <c r="K41" s="45" t="s">
        <v>122</v>
      </c>
    </row>
    <row r="42" spans="1:11" ht="14.25" thickTop="1" thickBot="1" x14ac:dyDescent="0.25">
      <c r="A42" s="103" t="s">
        <v>139</v>
      </c>
      <c r="B42" s="50">
        <v>1047</v>
      </c>
      <c r="C42" s="138" t="s">
        <v>97</v>
      </c>
      <c r="D42" s="143">
        <v>0</v>
      </c>
      <c r="E42" s="133">
        <f>F42</f>
        <v>22.06</v>
      </c>
      <c r="F42" s="136">
        <v>22.06</v>
      </c>
      <c r="G42" s="43" t="s">
        <v>168</v>
      </c>
      <c r="H42" s="144">
        <v>0</v>
      </c>
      <c r="I42" s="134">
        <f>J42</f>
        <v>18.739999999999998</v>
      </c>
      <c r="J42" s="49">
        <v>18.739999999999998</v>
      </c>
      <c r="K42" s="45" t="s">
        <v>124</v>
      </c>
    </row>
    <row r="43" spans="1:11" ht="14.25" thickTop="1" thickBot="1" x14ac:dyDescent="0.25">
      <c r="A43" s="37"/>
      <c r="B43" s="50"/>
      <c r="C43" s="138"/>
      <c r="D43" s="133"/>
      <c r="E43" s="141"/>
      <c r="F43" s="141"/>
      <c r="G43" s="138"/>
      <c r="H43" s="133"/>
      <c r="I43" s="141"/>
      <c r="J43" s="141"/>
    </row>
    <row r="44" spans="1:11" ht="14.25" thickTop="1" thickBot="1" x14ac:dyDescent="0.25">
      <c r="A44" s="37" t="s">
        <v>140</v>
      </c>
      <c r="B44" s="50">
        <v>1003</v>
      </c>
      <c r="C44" s="138" t="s">
        <v>97</v>
      </c>
      <c r="D44" s="143">
        <v>0</v>
      </c>
      <c r="E44" s="133">
        <f>F44</f>
        <v>108.5</v>
      </c>
      <c r="F44" s="136">
        <v>108.5</v>
      </c>
      <c r="G44" s="43" t="s">
        <v>168</v>
      </c>
      <c r="H44" s="144">
        <v>0</v>
      </c>
      <c r="I44" s="134">
        <f>J44</f>
        <v>107.04</v>
      </c>
      <c r="J44" s="49">
        <v>107.04</v>
      </c>
      <c r="K44" s="45" t="s">
        <v>126</v>
      </c>
    </row>
    <row r="45" spans="1:11" ht="16.5" thickTop="1" thickBot="1" x14ac:dyDescent="0.3">
      <c r="B45" s="50"/>
      <c r="C45" s="47"/>
      <c r="D45" s="141"/>
      <c r="E45" s="133"/>
      <c r="F45" s="147"/>
      <c r="G45" s="47"/>
      <c r="H45" s="141"/>
      <c r="I45" s="133"/>
      <c r="J45" s="147"/>
    </row>
    <row r="46" spans="1:11" ht="14.25" thickTop="1" thickBot="1" x14ac:dyDescent="0.25">
      <c r="A46" t="s">
        <v>141</v>
      </c>
      <c r="B46" s="50">
        <v>1045</v>
      </c>
      <c r="C46" s="138" t="s">
        <v>97</v>
      </c>
      <c r="D46" s="143">
        <v>0</v>
      </c>
      <c r="E46" s="133">
        <f>F46</f>
        <v>56.74</v>
      </c>
      <c r="F46" s="136">
        <v>56.74</v>
      </c>
      <c r="G46" s="43" t="s">
        <v>168</v>
      </c>
      <c r="H46" s="144">
        <v>0</v>
      </c>
      <c r="I46" s="134">
        <f>J46</f>
        <v>47.38</v>
      </c>
      <c r="J46" s="49">
        <v>47.38</v>
      </c>
      <c r="K46" s="45" t="s">
        <v>128</v>
      </c>
    </row>
    <row r="47" spans="1:11" ht="13.5" thickTop="1" x14ac:dyDescent="0.2"/>
    <row r="50" spans="1:22" ht="15.75" x14ac:dyDescent="0.25">
      <c r="A50" s="51" t="s">
        <v>142</v>
      </c>
      <c r="B50" t="s">
        <v>170</v>
      </c>
      <c r="C50" s="37"/>
      <c r="D50" s="37"/>
      <c r="E50" s="219"/>
      <c r="F50" s="219"/>
      <c r="G50" s="219"/>
      <c r="H50" s="219"/>
      <c r="I50" s="219"/>
      <c r="J50" s="219"/>
    </row>
    <row r="51" spans="1:22" ht="15" x14ac:dyDescent="0.25">
      <c r="A51" s="102"/>
      <c r="E51" s="50"/>
      <c r="F51" s="50"/>
      <c r="G51" s="50"/>
      <c r="H51" s="52"/>
      <c r="I51" s="52"/>
      <c r="J51" s="52"/>
    </row>
    <row r="52" spans="1:22" ht="15.75" x14ac:dyDescent="0.25">
      <c r="A52" s="51" t="s">
        <v>143</v>
      </c>
      <c r="B52" s="102"/>
      <c r="G52" s="41"/>
      <c r="H52" s="53"/>
      <c r="I52" s="53"/>
      <c r="J52" s="53"/>
      <c r="K52" s="53"/>
      <c r="L52" s="41"/>
      <c r="M52" s="41"/>
      <c r="N52" s="41"/>
      <c r="O52" s="53"/>
    </row>
    <row r="53" spans="1:22" ht="15" x14ac:dyDescent="0.25">
      <c r="B53" s="54" t="s">
        <v>144</v>
      </c>
      <c r="C53" s="55" t="s">
        <v>145</v>
      </c>
      <c r="E53" s="54"/>
      <c r="G53" s="37"/>
      <c r="H53" s="56"/>
      <c r="I53" s="56"/>
      <c r="J53" s="56"/>
      <c r="K53" s="56"/>
      <c r="N53" s="37"/>
    </row>
    <row r="54" spans="1:22" ht="15" x14ac:dyDescent="0.25">
      <c r="A54" t="s">
        <v>146</v>
      </c>
      <c r="B54" s="57">
        <v>0.1</v>
      </c>
      <c r="C54" s="114">
        <v>0.1</v>
      </c>
      <c r="D54" s="58"/>
      <c r="G54" s="59"/>
      <c r="H54" s="60"/>
      <c r="I54" s="60"/>
      <c r="J54" s="60"/>
      <c r="K54" s="60"/>
      <c r="L54" s="61"/>
      <c r="M54" s="62"/>
      <c r="N54" s="59"/>
      <c r="O54" s="60"/>
      <c r="T54" s="52"/>
      <c r="U54" s="52"/>
      <c r="V54" s="52"/>
    </row>
    <row r="55" spans="1:22" x14ac:dyDescent="0.2">
      <c r="G55" s="62"/>
      <c r="H55" s="59"/>
      <c r="I55" s="60"/>
      <c r="K55" s="60"/>
      <c r="N55" s="104"/>
      <c r="P55" s="53"/>
      <c r="Q55" s="53"/>
      <c r="R55" s="53"/>
    </row>
    <row r="56" spans="1:22" ht="14.65" customHeight="1" x14ac:dyDescent="0.2">
      <c r="A56" s="105"/>
      <c r="B56" s="37"/>
      <c r="C56" s="37"/>
      <c r="D56" s="37"/>
      <c r="E56" s="37"/>
      <c r="F56" s="37"/>
    </row>
    <row r="57" spans="1:22" ht="15" customHeight="1" thickBot="1" x14ac:dyDescent="0.3">
      <c r="A57" s="63" t="s">
        <v>147</v>
      </c>
      <c r="B57" s="216" t="s">
        <v>144</v>
      </c>
      <c r="C57" s="216"/>
      <c r="D57" s="217" t="s">
        <v>145</v>
      </c>
      <c r="E57" s="217"/>
    </row>
    <row r="58" spans="1:22" ht="13.5" thickBot="1" x14ac:dyDescent="0.25">
      <c r="A58" s="64" t="s">
        <v>148</v>
      </c>
      <c r="B58" s="148" t="s">
        <v>149</v>
      </c>
      <c r="C58" s="148" t="s">
        <v>150</v>
      </c>
      <c r="D58" s="65" t="s">
        <v>149</v>
      </c>
      <c r="E58" s="65" t="s">
        <v>150</v>
      </c>
    </row>
    <row r="59" spans="1:22" x14ac:dyDescent="0.2">
      <c r="A59" s="66" t="s">
        <v>151</v>
      </c>
      <c r="B59" s="149">
        <v>3.4000000000000002E-2</v>
      </c>
      <c r="C59" s="149">
        <v>1.9E-2</v>
      </c>
      <c r="D59" s="67">
        <v>3.4000000000000002E-2</v>
      </c>
      <c r="E59" s="67">
        <v>1.9E-2</v>
      </c>
      <c r="F59" s="68"/>
    </row>
    <row r="60" spans="1:22" x14ac:dyDescent="0.2">
      <c r="A60" s="66" t="s">
        <v>152</v>
      </c>
      <c r="B60" s="149">
        <v>6.8000000000000005E-2</v>
      </c>
      <c r="C60" s="149">
        <v>2.9000000000000001E-2</v>
      </c>
      <c r="D60" s="67">
        <v>6.8000000000000005E-2</v>
      </c>
      <c r="E60" s="67">
        <v>2.9000000000000001E-2</v>
      </c>
      <c r="F60" s="68"/>
    </row>
    <row r="61" spans="1:22" x14ac:dyDescent="0.2">
      <c r="A61" s="66" t="s">
        <v>153</v>
      </c>
      <c r="B61" s="149">
        <v>0.13100000000000001</v>
      </c>
      <c r="C61" s="149">
        <v>5.8000000000000003E-2</v>
      </c>
      <c r="D61" s="67">
        <v>0.13100000000000001</v>
      </c>
      <c r="E61" s="67">
        <v>5.8000000000000003E-2</v>
      </c>
      <c r="F61" s="68"/>
    </row>
    <row r="62" spans="1:22" x14ac:dyDescent="0.2">
      <c r="A62" s="66" t="s">
        <v>154</v>
      </c>
      <c r="B62" s="149">
        <v>0.27200000000000002</v>
      </c>
      <c r="C62" s="149">
        <v>0.14599999999999999</v>
      </c>
      <c r="D62" s="67">
        <v>0.27200000000000002</v>
      </c>
      <c r="E62" s="67">
        <v>0.14599999999999999</v>
      </c>
      <c r="F62" s="68"/>
    </row>
    <row r="63" spans="1:22" x14ac:dyDescent="0.2">
      <c r="A63" s="66" t="s">
        <v>155</v>
      </c>
      <c r="B63" s="149">
        <v>0.38900000000000001</v>
      </c>
      <c r="C63" s="149">
        <v>0.219</v>
      </c>
      <c r="D63" s="67">
        <v>0.38900000000000001</v>
      </c>
      <c r="E63" s="67">
        <v>0.219</v>
      </c>
      <c r="F63" s="68"/>
    </row>
    <row r="64" spans="1:22" x14ac:dyDescent="0.2">
      <c r="A64" s="66" t="s">
        <v>156</v>
      </c>
      <c r="B64" s="149">
        <v>0.48600000000000004</v>
      </c>
      <c r="C64" s="149">
        <v>0.30600000000000005</v>
      </c>
      <c r="D64" s="67">
        <v>0.48600000000000004</v>
      </c>
      <c r="E64" s="67">
        <v>0.30600000000000005</v>
      </c>
      <c r="F64" s="68"/>
    </row>
    <row r="65" spans="1:6" ht="13.5" thickBot="1" x14ac:dyDescent="0.25">
      <c r="A65" s="69" t="s">
        <v>157</v>
      </c>
      <c r="B65" s="150">
        <v>0.82599999999999996</v>
      </c>
      <c r="C65" s="150">
        <v>0.58299999999999996</v>
      </c>
      <c r="D65" s="70">
        <v>0.82599999999999996</v>
      </c>
      <c r="E65" s="70">
        <v>0.58299999999999996</v>
      </c>
      <c r="F65" s="68"/>
    </row>
    <row r="67" spans="1:6" x14ac:dyDescent="0.2">
      <c r="A67" s="105"/>
    </row>
    <row r="68" spans="1:6" ht="15.75" x14ac:dyDescent="0.25">
      <c r="A68" s="51" t="s">
        <v>158</v>
      </c>
      <c r="B68" s="51"/>
      <c r="C68" s="51"/>
    </row>
    <row r="69" spans="1:6" ht="15" x14ac:dyDescent="0.25">
      <c r="B69" s="54" t="s">
        <v>144</v>
      </c>
      <c r="C69" s="55" t="s">
        <v>145</v>
      </c>
      <c r="E69" s="54"/>
    </row>
    <row r="70" spans="1:6" ht="15" x14ac:dyDescent="0.25">
      <c r="A70" t="s">
        <v>146</v>
      </c>
      <c r="B70" s="57">
        <v>2.7E-2</v>
      </c>
      <c r="C70" s="114">
        <v>2.7E-2</v>
      </c>
    </row>
    <row r="71" spans="1:6" x14ac:dyDescent="0.2">
      <c r="B71" s="57"/>
      <c r="C71" s="57"/>
    </row>
    <row r="73" spans="1:6" ht="18.75" x14ac:dyDescent="0.3">
      <c r="A73" s="71" t="s">
        <v>41</v>
      </c>
      <c r="B73" t="s">
        <v>170</v>
      </c>
    </row>
    <row r="74" spans="1:6" ht="15.75" thickBot="1" x14ac:dyDescent="0.3">
      <c r="A74" s="72" t="s">
        <v>159</v>
      </c>
    </row>
    <row r="75" spans="1:6" ht="13.5" thickBot="1" x14ac:dyDescent="0.25">
      <c r="B75" s="73" t="s">
        <v>144</v>
      </c>
      <c r="C75" s="74" t="s">
        <v>145</v>
      </c>
    </row>
    <row r="76" spans="1:6" ht="13.5" thickBot="1" x14ac:dyDescent="0.25">
      <c r="A76" s="151" t="s">
        <v>160</v>
      </c>
    </row>
    <row r="77" spans="1:6" ht="15" x14ac:dyDescent="0.25">
      <c r="A77" s="72" t="s">
        <v>161</v>
      </c>
      <c r="C77" s="152"/>
    </row>
    <row r="78" spans="1:6" x14ac:dyDescent="0.2">
      <c r="A78" s="153" t="s">
        <v>162</v>
      </c>
      <c r="C78" s="152"/>
    </row>
    <row r="79" spans="1:6" ht="15" x14ac:dyDescent="0.25">
      <c r="A79" t="s">
        <v>163</v>
      </c>
      <c r="B79" s="154">
        <v>1.8499999999999999E-2</v>
      </c>
      <c r="C79" s="157">
        <v>2.4719999999999999E-2</v>
      </c>
    </row>
    <row r="80" spans="1:6" ht="15" x14ac:dyDescent="0.25">
      <c r="B80" s="152"/>
      <c r="C80" s="154"/>
    </row>
    <row r="81" spans="1:3" ht="15.75" thickBot="1" x14ac:dyDescent="0.3">
      <c r="A81" s="75" t="s">
        <v>164</v>
      </c>
      <c r="B81" s="152"/>
      <c r="C81" s="154"/>
    </row>
    <row r="82" spans="1:3" ht="15" x14ac:dyDescent="0.25">
      <c r="A82" t="s">
        <v>165</v>
      </c>
      <c r="B82" s="154">
        <v>1.8499999999999999E-2</v>
      </c>
      <c r="C82" s="157">
        <v>2.4719999999999999E-2</v>
      </c>
    </row>
    <row r="83" spans="1:3" ht="15" x14ac:dyDescent="0.25">
      <c r="B83" s="152"/>
      <c r="C83" s="154"/>
    </row>
    <row r="84" spans="1:3" ht="15.75" thickBot="1" x14ac:dyDescent="0.3">
      <c r="A84" s="75" t="s">
        <v>166</v>
      </c>
      <c r="B84" s="152"/>
      <c r="C84" s="154"/>
    </row>
    <row r="85" spans="1:3" ht="15" x14ac:dyDescent="0.25">
      <c r="A85" t="s">
        <v>167</v>
      </c>
      <c r="B85" s="154">
        <v>1.7850000000000001E-2</v>
      </c>
      <c r="C85" s="158">
        <v>1.7850000000000001E-2</v>
      </c>
    </row>
  </sheetData>
  <sheetProtection algorithmName="SHA-512" hashValue="C//vPVd8Hge7xebc2aiSVo6dL2N1G5VD7VEy7eMJQI58k0SNT9uvWfLEyPx0x4CBpDPbBVfqLhmVk9Nj2nwYlg==" saltValue="ss/3aybdB8J2fgEfwj9YCA==" spinCount="100000" sheet="1" objects="1" scenarios="1"/>
  <mergeCells count="7">
    <mergeCell ref="B57:C57"/>
    <mergeCell ref="D57:E57"/>
    <mergeCell ref="C2:F2"/>
    <mergeCell ref="G2:J2"/>
    <mergeCell ref="C28:F28"/>
    <mergeCell ref="G28:J28"/>
    <mergeCell ref="E50:J50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9CFD3D98D031428EF9B67CFB14B892" ma:contentTypeVersion="1" ma:contentTypeDescription="Create a new document." ma:contentTypeScope="" ma:versionID="aca7a19744732d99b520096b42ff50df">
  <xsd:schema xmlns:xsd="http://www.w3.org/2001/XMLSchema" xmlns:xs="http://www.w3.org/2001/XMLSchema" xmlns:p="http://schemas.microsoft.com/office/2006/metadata/properties" xmlns:ns2="360833b4-6786-4e26-8d76-7d5f9222147f" targetNamespace="http://schemas.microsoft.com/office/2006/metadata/properties" ma:root="true" ma:fieldsID="198cb2f3d95aa425967989ee4aa8ec4f" ns2:_="">
    <xsd:import namespace="360833b4-6786-4e26-8d76-7d5f9222147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833b4-6786-4e26-8d76-7d5f922214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628B6-43D7-4AB4-ADCA-1D49CF08A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833b4-6786-4e26-8d76-7d5f92221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8C1C2-9D1A-40F0-A81D-1AA367AEC3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6F6F00-CBCA-475B-AE19-E41D9E0EDD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Research</vt:lpstr>
      <vt:lpstr>Research Comp Budget Guide</vt:lpstr>
      <vt:lpstr>Rate Sheets</vt:lpstr>
    </vt:vector>
  </TitlesOfParts>
  <Manager/>
  <Company>University of Saskatchewan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Sawatzki, Laurel</dc:creator>
  <cp:keywords/>
  <dc:description/>
  <cp:lastModifiedBy>Ferguson, Heather</cp:lastModifiedBy>
  <cp:revision/>
  <dcterms:created xsi:type="dcterms:W3CDTF">2015-08-26T20:14:04Z</dcterms:created>
  <dcterms:modified xsi:type="dcterms:W3CDTF">2024-09-25T17:43:14Z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0x0101001A9CFD3D98D031428EF9B67CFB14B892</vt:lpwstr>
  </property>
</Properties>
</file>